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Srv-imuvii\ftp cai\CONTENIDO PAG. WEB IMUVII\CONTABILIDAD GUBERNAMENTAL\2021\03_CUENTA_PUBLICA\"/>
    </mc:Choice>
  </mc:AlternateContent>
  <xr:revisionPtr revIDLastSave="0" documentId="13_ncr:1_{0098F29A-0EF9-4F51-B409-D3256BA86A58}" xr6:coauthVersionLast="45" xr6:coauthVersionMax="45" xr10:uidLastSave="{00000000-0000-0000-0000-000000000000}"/>
  <bookViews>
    <workbookView xWindow="-120" yWindow="-120" windowWidth="24240" windowHeight="13140" tabRatio="800" firstSheet="28" activeTab="46" xr2:uid="{00000000-000D-0000-FFFF-FFFF00000000}"/>
  </bookViews>
  <sheets>
    <sheet name="ACT" sheetId="3" r:id="rId1"/>
    <sheet name="ESF" sheetId="4" r:id="rId2"/>
    <sheet name="VHP" sheetId="5" r:id="rId3"/>
    <sheet name="CSF" sheetId="6" r:id="rId4"/>
    <sheet name="EFE" sheetId="7" r:id="rId5"/>
    <sheet name="EAA" sheetId="8" r:id="rId6"/>
    <sheet name="ADP" sheetId="9" r:id="rId7"/>
    <sheet name="Hoja1" sheetId="10" state="hidden" r:id="rId8"/>
    <sheet name="IPC" sheetId="11" r:id="rId9"/>
    <sheet name="Notas a los Edos Financieros" sheetId="13" r:id="rId10"/>
    <sheet name="ESF (2)" sheetId="14" r:id="rId11"/>
    <sheet name="ACT (2)" sheetId="16" r:id="rId12"/>
    <sheet name="VHP (2)" sheetId="18" r:id="rId13"/>
    <sheet name="EFE (2)" sheetId="20" r:id="rId14"/>
    <sheet name="Conciliacion_Ig" sheetId="22" r:id="rId15"/>
    <sheet name="Conciliacion_Eg" sheetId="23" r:id="rId16"/>
    <sheet name="Memoria" sheetId="24" r:id="rId17"/>
    <sheet name="Memoria (I)" sheetId="25" r:id="rId18"/>
    <sheet name="EAI" sheetId="26" r:id="rId19"/>
    <sheet name="COG" sheetId="27" r:id="rId20"/>
    <sheet name="CTG" sheetId="28" r:id="rId21"/>
    <sheet name="CA" sheetId="29" r:id="rId22"/>
    <sheet name="CFG" sheetId="30" r:id="rId23"/>
    <sheet name="ENT" sheetId="31" r:id="rId24"/>
    <sheet name="IND" sheetId="32" r:id="rId25"/>
    <sheet name="FFF" sheetId="33" r:id="rId26"/>
    <sheet name="GCP" sheetId="34" r:id="rId27"/>
    <sheet name="PPI" sheetId="35" r:id="rId28"/>
    <sheet name="INR" sheetId="37" r:id="rId29"/>
    <sheet name="Hoja1 (2)" sheetId="39" state="hidden" r:id="rId30"/>
    <sheet name="0334_RED" sheetId="40" r:id="rId31"/>
    <sheet name="Muebles_Contable" sheetId="42" r:id="rId32"/>
    <sheet name="Inmuebles_Contable" sheetId="43" r:id="rId33"/>
    <sheet name="IPF" sheetId="44" r:id="rId34"/>
    <sheet name="RCTAB" sheetId="45" r:id="rId35"/>
    <sheet name="Hoja1 (3)" sheetId="46" state="hidden" r:id="rId36"/>
    <sheet name="MPASUB" sheetId="47" r:id="rId37"/>
    <sheet name="DGF" sheetId="49" r:id="rId38"/>
    <sheet name="REV" sheetId="50" r:id="rId39"/>
    <sheet name="Datos Generales" sheetId="52" r:id="rId40"/>
    <sheet name="Info General" sheetId="53" state="hidden" r:id="rId41"/>
    <sheet name="datos" sheetId="54" state="hidden" r:id="rId42"/>
    <sheet name="Formato 1" sheetId="55" r:id="rId43"/>
    <sheet name="F01" sheetId="56" state="hidden" r:id="rId44"/>
    <sheet name="Formato 2" sheetId="57" r:id="rId45"/>
    <sheet name="F02" sheetId="58" state="hidden" r:id="rId46"/>
    <sheet name="Formato 3" sheetId="59" r:id="rId47"/>
    <sheet name="F03" sheetId="60" state="hidden" r:id="rId48"/>
    <sheet name="Formato 4" sheetId="61" r:id="rId49"/>
    <sheet name="F04" sheetId="62" state="hidden" r:id="rId50"/>
    <sheet name="Formato 5" sheetId="63" r:id="rId51"/>
    <sheet name="F05" sheetId="64" state="hidden" r:id="rId52"/>
    <sheet name="Formato 6 a)" sheetId="65" r:id="rId53"/>
    <sheet name="F06a" sheetId="66" state="hidden" r:id="rId54"/>
    <sheet name="Formato 6 b)" sheetId="67" r:id="rId55"/>
    <sheet name="F06b" sheetId="68" state="hidden" r:id="rId56"/>
    <sheet name="Formato 6 c)" sheetId="69" r:id="rId57"/>
    <sheet name="F06c" sheetId="70" state="hidden" r:id="rId58"/>
    <sheet name="Formato 6 d)" sheetId="71" r:id="rId59"/>
    <sheet name="F06d" sheetId="72" state="hidden" r:id="rId60"/>
    <sheet name="Formato 7 a)" sheetId="73" r:id="rId61"/>
    <sheet name="F07a" sheetId="74" state="hidden" r:id="rId62"/>
    <sheet name="Formato 7 b)" sheetId="75" r:id="rId63"/>
    <sheet name="F07b" sheetId="76" state="hidden" r:id="rId64"/>
    <sheet name="Formato 7 c)" sheetId="77" r:id="rId65"/>
    <sheet name="F07c" sheetId="78" state="hidden" r:id="rId66"/>
    <sheet name="Formato 7 d)" sheetId="79" r:id="rId67"/>
    <sheet name="F07d" sheetId="80" state="hidden" r:id="rId68"/>
    <sheet name="Formato 8" sheetId="81" r:id="rId69"/>
    <sheet name="F08" sheetId="82" state="hidden" r:id="rId70"/>
    <sheet name="Hoja1 (4)" sheetId="83" state="hidden" r:id="rId71"/>
    <sheet name="Guia" sheetId="84" r:id="rId72"/>
  </sheets>
  <definedNames>
    <definedName name="_xlnm._FilterDatabase" localSheetId="27" hidden="1">PPI!$A$3:$O$29</definedName>
    <definedName name="_ftn1" localSheetId="28">#REF!</definedName>
    <definedName name="_ftnref1" localSheetId="28">#REF!</definedName>
    <definedName name="Abr">#REF!</definedName>
    <definedName name="ACTIVO">'Formato 1'!$A$7</definedName>
    <definedName name="ACTIVO_CIRCULANTE">'Formato 1'!$A$8</definedName>
    <definedName name="ANIO">'Info General'!$D$20</definedName>
    <definedName name="ANIO_INFORME">'Info General'!$C$12</definedName>
    <definedName name="ANIO1P">'Info General'!$D$23</definedName>
    <definedName name="ANIO1R">'Info General'!$H$25</definedName>
    <definedName name="ANIO2P">'Info General'!$E$23</definedName>
    <definedName name="ANIO2R">'Info General'!$G$25</definedName>
    <definedName name="ANIO3P">'Info General'!$F$23</definedName>
    <definedName name="ANIO3R">'Info General'!$F$25</definedName>
    <definedName name="ANIO4P">'Info General'!$G$23</definedName>
    <definedName name="ANIO4R">'Info General'!$E$25</definedName>
    <definedName name="ANIO5P">'Info General'!$H$23</definedName>
    <definedName name="ANIO5R">'Info General'!$D$25</definedName>
    <definedName name="ANIO6P">'Info General'!$I$23</definedName>
    <definedName name="APP">'Formato 3'!$A$8</definedName>
    <definedName name="APP_FIN">'Formato 3'!$A$13</definedName>
    <definedName name="APP_FIN_01">'Formato 3'!$B$13</definedName>
    <definedName name="APP_FIN_02">'Formato 3'!$C$13</definedName>
    <definedName name="APP_FIN_03">'Formato 3'!$D$13</definedName>
    <definedName name="APP_FIN_04">'Formato 3'!$E$13</definedName>
    <definedName name="APP_FIN_05">'Formato 3'!$F$13</definedName>
    <definedName name="APP_FIN_06">'Formato 3'!$G$13</definedName>
    <definedName name="APP_FIN_07">'Formato 3'!$H$13</definedName>
    <definedName name="APP_FIN_08">'Formato 3'!$I$13</definedName>
    <definedName name="APP_FIN_09">'Formato 3'!$J$13</definedName>
    <definedName name="APP_FIN_10">'Formato 3'!$K$13</definedName>
    <definedName name="APP_T1">'Formato 3'!$B$8</definedName>
    <definedName name="APP_T10">'Formato 3'!$K$8</definedName>
    <definedName name="APP_T2">'Formato 3'!$C$8</definedName>
    <definedName name="APP_T3">'Formato 3'!$D$8</definedName>
    <definedName name="APP_T4">'Formato 3'!$E$8</definedName>
    <definedName name="APP_T5">'Formato 3'!$F$8</definedName>
    <definedName name="APP_T6">'Formato 3'!$G$8</definedName>
    <definedName name="APP_T7">'Formato 3'!$H$8</definedName>
    <definedName name="APP_T8">'Formato 3'!$I$8</definedName>
    <definedName name="APP_T9">'Formato 3'!$J$8</definedName>
    <definedName name="_xlnm.Print_Area" localSheetId="0">ACT!$A$1:$C$75</definedName>
    <definedName name="_xlnm.Print_Area" localSheetId="6">ADP!$A$1:$E$47</definedName>
    <definedName name="_xlnm.Print_Area" localSheetId="3">CSF!$A$1:$C$70</definedName>
    <definedName name="_xlnm.Print_Area" localSheetId="5">EAA!$A$1:$F$35</definedName>
    <definedName name="_xlnm.Print_Area" localSheetId="1">ESF!$A$1:$F$61</definedName>
    <definedName name="_xlnm.Print_Area" localSheetId="25">FFF!$A$1:$D$41</definedName>
    <definedName name="_xlnm.Print_Area" localSheetId="8">IPC!$A$1:$B$44</definedName>
    <definedName name="_xlnm.Print_Area" localSheetId="2">VHP!$A$1:$F$50</definedName>
    <definedName name="DEUDA_CONT">'Formato 2'!$A$22</definedName>
    <definedName name="DEUDA_CONT_FIN">'Formato 2'!$A$26</definedName>
    <definedName name="DEUDA_CONT_FIN_01">'Formato 2'!$B$26</definedName>
    <definedName name="DEUDA_CONT_FIN_02">'Formato 2'!$C$26</definedName>
    <definedName name="DEUDA_CONT_FIN_03">'Formato 2'!$D$26</definedName>
    <definedName name="DEUDA_CONT_FIN_04">'Formato 2'!$E$26</definedName>
    <definedName name="DEUDA_CONT_FIN_05">'Formato 2'!$F$26</definedName>
    <definedName name="DEUDA_CONT_FIN_06">'Formato 2'!$G$26</definedName>
    <definedName name="DEUDA_CONT_FIN_07">'Formato 2'!$H$26</definedName>
    <definedName name="DEUDA_CONT_T1">'Formato 2'!$B$22</definedName>
    <definedName name="DEUDA_CONT_T2">'Formato 2'!$C$22</definedName>
    <definedName name="DEUDA_CONT_T3">'Formato 2'!$D$22</definedName>
    <definedName name="DEUDA_CONT_T4">'Formato 2'!$E$22</definedName>
    <definedName name="DEUDA_CONT_T5">'Formato 2'!$F$22</definedName>
    <definedName name="DEUDA_CONT_T6">'Formato 2'!$G$22</definedName>
    <definedName name="DEUDA_CONT_T7">'Formato 2'!$H$22</definedName>
    <definedName name="DEUDA_CONT_V1">'Formato 2'!$B$22</definedName>
    <definedName name="DEUDA_CONT_V2">'Formato 2'!$C$22</definedName>
    <definedName name="DEUDA_CONT_V3">'Formato 2'!$D$22</definedName>
    <definedName name="DEUDA_CONT_V4">'Formato 2'!$E$22</definedName>
    <definedName name="DEUDA_CONT_V5">'Formato 2'!$F$22</definedName>
    <definedName name="DEUDA_CONT_V6">'Formato 2'!$G$22</definedName>
    <definedName name="DEUDA_CONT_V7">'Formato 2'!$H$22</definedName>
    <definedName name="DEUDA_CONTINGENTE">'Formato 2'!$A$22</definedName>
    <definedName name="Ene">#REF!</definedName>
    <definedName name="ENTE">'Datos Generales'!$C$3</definedName>
    <definedName name="ENTE_PUBLICO">'Info General'!$C$6</definedName>
    <definedName name="ENTE_PUBLICO_A">'Info General'!$C$7</definedName>
    <definedName name="ENTE_PUBLICO_F01">'Formato 1'!$A$2</definedName>
    <definedName name="ENTE_PUBLICO_F02">'Formato 2'!$A$2</definedName>
    <definedName name="ENTE_PUBLICO_F04">'Formato 4'!$A$2</definedName>
    <definedName name="ENTE_PUBLICO_F05">'Formato 5'!$A$2</definedName>
    <definedName name="ENTE_PUBLICO_F06A">'Formato 6 a)'!$A$2</definedName>
    <definedName name="ENTE_PUBLICO_F06B">'Formato 6 b)'!$A$2</definedName>
    <definedName name="ENTE_PUBLICO_F06C">'Formato 6 c)'!$A$2</definedName>
    <definedName name="ENTE_PUBLICO_F06D">'Formato 6 d)'!$A$2</definedName>
    <definedName name="ENTIDAD">'Info General'!$C$11</definedName>
    <definedName name="ENTIDAD_F07A">'Formato 7 a)'!$A$2</definedName>
    <definedName name="ENTIDAD_F07B">'Formato 7 b)'!$A$2</definedName>
    <definedName name="ENTIDAD_F07C">'Formato 7 c)'!$A$2</definedName>
    <definedName name="ENTIDAD_F07D">'Formato 7 d)'!$A$2</definedName>
    <definedName name="ENTIDAD_FEDERATIVA">'Info General'!$C$8</definedName>
    <definedName name="Feb">#REF!</definedName>
    <definedName name="GASTO_E">'Formato 6 b)'!$A$19</definedName>
    <definedName name="GASTO_E_FIN">'Formato 6 b)'!$A$28</definedName>
    <definedName name="GASTO_E_FIN_01">'Formato 6 b)'!$B$28</definedName>
    <definedName name="GASTO_E_FIN_02">'Formato 6 b)'!$C$28</definedName>
    <definedName name="GASTO_E_FIN_03">'Formato 6 b)'!$D$28</definedName>
    <definedName name="GASTO_E_FIN_04">'Formato 6 b)'!$E$28</definedName>
    <definedName name="GASTO_E_FIN_05">'Formato 6 b)'!$F$28</definedName>
    <definedName name="GASTO_E_FIN_06">'Formato 6 b)'!$G$28</definedName>
    <definedName name="GASTO_E_T1">'Formato 6 b)'!$B$19</definedName>
    <definedName name="GASTO_E_T2">'Formato 6 b)'!$C$19</definedName>
    <definedName name="GASTO_E_T3">'Formato 6 b)'!$D$19</definedName>
    <definedName name="GASTO_E_T4">'Formato 6 b)'!$E$19</definedName>
    <definedName name="GASTO_E_T5">'Formato 6 b)'!$F$19</definedName>
    <definedName name="GASTO_E_T6">'Formato 6 b)'!$G$19</definedName>
    <definedName name="GASTO_NE">'Formato 6 b)'!$A$9</definedName>
    <definedName name="GASTO_NE_FIN">'Formato 6 b)'!$A$18</definedName>
    <definedName name="GASTO_NE_FIN_01">'Formato 6 b)'!$B$18</definedName>
    <definedName name="GASTO_NE_FIN_02">'Formato 6 b)'!$C$18</definedName>
    <definedName name="GASTO_NE_FIN_03">'Formato 6 b)'!$D$18</definedName>
    <definedName name="GASTO_NE_FIN_04">'Formato 6 b)'!$E$18</definedName>
    <definedName name="GASTO_NE_FIN_05">'Formato 6 b)'!$F$18</definedName>
    <definedName name="GASTO_NE_FIN_06">'Formato 6 b)'!$G$18</definedName>
    <definedName name="GASTO_NE_T1">'Formato 6 b)'!$B$9</definedName>
    <definedName name="GASTO_NE_T2">'Formato 6 b)'!$C$9</definedName>
    <definedName name="GASTO_NE_T3">'Formato 6 b)'!$D$9</definedName>
    <definedName name="GASTO_NE_T4">'Formato 6 b)'!$E$9</definedName>
    <definedName name="GASTO_NE_T5">'Formato 6 b)'!$F$9</definedName>
    <definedName name="GASTO_NE_T6">'Formato 6 b)'!$G$9</definedName>
    <definedName name="Jul">#REF!</definedName>
    <definedName name="Jun">#REF!</definedName>
    <definedName name="Mar">#REF!</definedName>
    <definedName name="MAX_VALUE">'Info General'!$E$30</definedName>
    <definedName name="May">#REF!</definedName>
    <definedName name="MIN_VALUE">'Info General'!$D$30</definedName>
    <definedName name="MONTO1">'Info General'!$D$18</definedName>
    <definedName name="MONTO2">'Info General'!$E$18</definedName>
    <definedName name="MUNICIPIO">'Info General'!$C$10</definedName>
    <definedName name="OB_CORTO_PLAZO">'Formato 2'!$A$41</definedName>
    <definedName name="OB_CORTO_PLAZO_FIN">'Formato 2'!$A$45</definedName>
    <definedName name="OB_CORTO_PLAZO_FIN_01">'Formato 2'!$B$45</definedName>
    <definedName name="OB_CORTO_PLAZO_FIN_02">'Formato 2'!$C$45</definedName>
    <definedName name="OB_CORTO_PLAZO_FIN_03">'Formato 2'!$D$45</definedName>
    <definedName name="OB_CORTO_PLAZO_FIN_04">'Formato 2'!$E$45</definedName>
    <definedName name="OB_CORTO_PLAZO_FIN_05">'Formato 2'!$F$45</definedName>
    <definedName name="OB_CORTO_PLAZO_T1">'Formato 2'!$B$41</definedName>
    <definedName name="OB_CORTO_PLAZO_T2">'Formato 2'!$C$41</definedName>
    <definedName name="OB_CORTO_PLAZO_T3">'Formato 2'!$D$41</definedName>
    <definedName name="OB_CORTO_PLAZO_T4">'Formato 2'!$E$41</definedName>
    <definedName name="OB_CORTO_PLAZO_T5">'Formato 2'!$F$41</definedName>
    <definedName name="OTROS">'Formato 3'!$A$14</definedName>
    <definedName name="OTROS_FIN">'Formato 3'!$A$19</definedName>
    <definedName name="OTROS_FIN_01">'Formato 3'!$B$19</definedName>
    <definedName name="OTROS_FIN_02">'Formato 3'!$C$19</definedName>
    <definedName name="OTROS_FIN_03">'Formato 3'!$D$19</definedName>
    <definedName name="OTROS_FIN_04">'Formato 3'!$E$19</definedName>
    <definedName name="OTROS_FIN_05">'Formato 3'!$F$19</definedName>
    <definedName name="OTROS_FIN_06">'Formato 3'!$G$19</definedName>
    <definedName name="OTROS_FIN_07">'Formato 3'!$H$19</definedName>
    <definedName name="OTROS_FIN_08">'Formato 3'!$I$19</definedName>
    <definedName name="OTROS_FIN_09">'Formato 3'!$J$19</definedName>
    <definedName name="OTROS_FIN_10">'Formato 3'!$K$19</definedName>
    <definedName name="OTROS_T1">'Formato 3'!$B$14</definedName>
    <definedName name="OTROS_T10">'Formato 3'!$K$14</definedName>
    <definedName name="OTROS_T2">'Formato 3'!$C$14</definedName>
    <definedName name="OTROS_T3">'Formato 3'!$D$14</definedName>
    <definedName name="OTROS_T4">'Formato 3'!$E$14</definedName>
    <definedName name="OTROS_T5">'Formato 3'!$F$14</definedName>
    <definedName name="OTROS_T6">'Formato 3'!$G$14</definedName>
    <definedName name="OTROS_T7">'Formato 3'!$H$14</definedName>
    <definedName name="OTROS_T8">'Formato 3'!$I$14</definedName>
    <definedName name="OTROS_T9">'Formato 3'!$J$14</definedName>
    <definedName name="PERIODO">'Info General'!$C$15</definedName>
    <definedName name="PERIODO_ANT">'Formato 2'!$B$6</definedName>
    <definedName name="PERIODO_INFORME">'Info General'!$C$14</definedName>
    <definedName name="PERIODO_INFORME_F01">'Formato 1'!$A$4</definedName>
    <definedName name="PERIODO_INFORME_F02">'Formato 2'!$A$4</definedName>
    <definedName name="PERIODO_INFORME_F03">'Formato 3'!$A$4</definedName>
    <definedName name="PERIODO_INFORME_F04">'Formato 4'!$A$4</definedName>
    <definedName name="PERIODO_INFORME_F05">'Formato 5'!$A$4</definedName>
    <definedName name="PERIODO_INFORME_F06A">'Formato 6 a)'!$A$5</definedName>
    <definedName name="PERIODO_INFORME_F06B">'Formato 6 b)'!$A$5</definedName>
    <definedName name="PERIODO_INFORME_F06C">'Formato 6 c)'!$A$5</definedName>
    <definedName name="PERIODO_INFORME_F06D">'Formato 6 d)'!$A$5</definedName>
    <definedName name="PERIODO_INFORME_F2">'Formato 2'!$A$4</definedName>
    <definedName name="SALDO_ANT">'Formato 2'!$B$6</definedName>
    <definedName name="SALDO_PENDIENTE">'Info General'!$F$18</definedName>
    <definedName name="TOTAL_E_T1">'Formato 6 b)'!$B$29</definedName>
    <definedName name="TOTAL_E_T2">'Formato 6 b)'!$C$29</definedName>
    <definedName name="TOTAL_E_T3">'Formato 6 b)'!$D$29</definedName>
    <definedName name="TOTAL_E_T4">'Formato 6 b)'!$E$29</definedName>
    <definedName name="TOTAL_E_T5">'Formato 6 b)'!$F$29</definedName>
    <definedName name="TOTAL_E_T6">'Formato 6 b)'!$G$29</definedName>
    <definedName name="TOTAL_ODF">'Formato 3'!$A$20</definedName>
    <definedName name="TOTAL_ODF_T1">'Formato 3'!$B$20</definedName>
    <definedName name="TOTAL_ODF_T10">'Formato 3'!$K$20</definedName>
    <definedName name="TOTAL_ODF_T2">'Formato 3'!$C$20</definedName>
    <definedName name="TOTAL_ODF_T3">'Formato 3'!$D$20</definedName>
    <definedName name="TOTAL_ODF_T4">'Formato 3'!$E$20</definedName>
    <definedName name="TOTAL_ODF_T5">'Formato 3'!$F$20</definedName>
    <definedName name="TOTAL_ODF_T6">'Formato 3'!$G$20</definedName>
    <definedName name="TOTAL_ODF_T7">'Formato 3'!$H$20</definedName>
    <definedName name="TOTAL_ODF_T8">'Formato 3'!$I$20</definedName>
    <definedName name="TOTAL_ODF_T9">'Formato 3'!$J$20</definedName>
    <definedName name="TRIMESTRE">'Info General'!$C$16</definedName>
    <definedName name="ULTIMO">'Info General'!$E$20</definedName>
    <definedName name="ULTIMO_SALDO">'Info General'!$F$20</definedName>
    <definedName name="VALOR_INS_BCC">'Formato 2'!$A$27</definedName>
    <definedName name="VALOR_INS_BCC_FIN">'Formato 2'!$A$31</definedName>
    <definedName name="VALOR_INS_BCC_FIN_01">'Formato 2'!$B$31</definedName>
    <definedName name="VALOR_INS_BCC_FIN_02">'Formato 2'!$C$31</definedName>
    <definedName name="VALOR_INS_BCC_FIN_03">'Formato 2'!$D$31</definedName>
    <definedName name="VALOR_INS_BCC_FIN_04">'Formato 2'!$E$31</definedName>
    <definedName name="VALOR_INS_BCC_FIN_05">'Formato 2'!$F$31</definedName>
    <definedName name="VALOR_INS_BCC_FIN_06">'Formato 2'!$G$31</definedName>
    <definedName name="VALOR_INS_BCC_FIN_07">'Formato 2'!$H$31</definedName>
    <definedName name="VALOR_INS_BCC_T1">'Formato 2'!$B$27</definedName>
    <definedName name="VALOR_INS_BCC_T2">'Formato 2'!$C$27</definedName>
    <definedName name="VALOR_INS_BCC_T3">'Formato 2'!$D$27</definedName>
    <definedName name="VALOR_INS_BCC_T4">'Formato 2'!$E$27</definedName>
    <definedName name="VALOR_INS_BCC_T5">'Formato 2'!$F$27</definedName>
    <definedName name="VALOR_INS_BCC_T6">'Formato 2'!$G$27</definedName>
    <definedName name="VALOR_INS_BCC_T7">'Formato 2'!$H$27</definedName>
    <definedName name="VALOR_INS_BCC_V1">'Formato 2'!$B$27</definedName>
    <definedName name="VALOR_INS_BCC_V2">'Formato 2'!$C$27</definedName>
    <definedName name="VALOR_INSTRUMENTOS_BCC">'Formato 2'!$A$27</definedName>
  </definedNames>
  <calcPr calcId="18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 i="70" l="1"/>
  <c r="T52" i="82"/>
  <c r="S52" i="82"/>
  <c r="R52" i="82"/>
  <c r="Q52" i="82"/>
  <c r="P52" i="82"/>
  <c r="A52" i="82"/>
  <c r="T51" i="82"/>
  <c r="S51" i="82"/>
  <c r="R51" i="82"/>
  <c r="Q51" i="82"/>
  <c r="P51" i="82"/>
  <c r="A51" i="82"/>
  <c r="A50" i="82"/>
  <c r="T49" i="82"/>
  <c r="S49" i="82"/>
  <c r="R49" i="82"/>
  <c r="Q49" i="82"/>
  <c r="P49" i="82"/>
  <c r="A49" i="82"/>
  <c r="T48" i="82"/>
  <c r="S48" i="82"/>
  <c r="R48" i="82"/>
  <c r="Q48" i="82"/>
  <c r="P48" i="82"/>
  <c r="A48" i="82"/>
  <c r="A47" i="82"/>
  <c r="T46" i="82"/>
  <c r="S46" i="82"/>
  <c r="R46" i="82"/>
  <c r="Q46" i="82"/>
  <c r="P46" i="82"/>
  <c r="A46" i="82"/>
  <c r="T45" i="82"/>
  <c r="S45" i="82"/>
  <c r="R45" i="82"/>
  <c r="Q45" i="82"/>
  <c r="P45" i="82"/>
  <c r="A45" i="82"/>
  <c r="A44" i="82"/>
  <c r="T43" i="82"/>
  <c r="S43" i="82"/>
  <c r="R43" i="82"/>
  <c r="Q43" i="82"/>
  <c r="P43" i="82"/>
  <c r="A43" i="82"/>
  <c r="T42" i="82"/>
  <c r="S42" i="82"/>
  <c r="R42" i="82"/>
  <c r="Q42" i="82"/>
  <c r="P42" i="82"/>
  <c r="A42" i="82"/>
  <c r="T41" i="82"/>
  <c r="S41" i="82"/>
  <c r="R41" i="82"/>
  <c r="Q41" i="82"/>
  <c r="P41" i="82"/>
  <c r="A41" i="82"/>
  <c r="A40" i="82"/>
  <c r="T39" i="82"/>
  <c r="S39" i="82"/>
  <c r="R39" i="82"/>
  <c r="Q39" i="82"/>
  <c r="P39" i="82"/>
  <c r="A39" i="82"/>
  <c r="T38" i="82"/>
  <c r="S38" i="82"/>
  <c r="R38" i="82"/>
  <c r="Q38" i="82"/>
  <c r="P38" i="82"/>
  <c r="A38" i="82"/>
  <c r="A37" i="82"/>
  <c r="T36" i="82"/>
  <c r="S36" i="82"/>
  <c r="R36" i="82"/>
  <c r="Q36" i="82"/>
  <c r="P36" i="82"/>
  <c r="A36" i="82"/>
  <c r="T35" i="82"/>
  <c r="S35" i="82"/>
  <c r="R35" i="82"/>
  <c r="Q35" i="82"/>
  <c r="P35" i="82"/>
  <c r="A35" i="82"/>
  <c r="T34" i="82"/>
  <c r="S34" i="82"/>
  <c r="R34" i="82"/>
  <c r="Q34" i="82"/>
  <c r="P34" i="82"/>
  <c r="A34" i="82"/>
  <c r="A33" i="82"/>
  <c r="T32" i="82"/>
  <c r="S32" i="82"/>
  <c r="R32" i="82"/>
  <c r="Q32" i="82"/>
  <c r="P32" i="82"/>
  <c r="A32" i="82"/>
  <c r="T31" i="82"/>
  <c r="S31" i="82"/>
  <c r="R31" i="82"/>
  <c r="Q31" i="82"/>
  <c r="P31" i="82"/>
  <c r="A31" i="82"/>
  <c r="T30" i="82"/>
  <c r="S30" i="82"/>
  <c r="R30" i="82"/>
  <c r="Q30" i="82"/>
  <c r="P30" i="82"/>
  <c r="A30" i="82"/>
  <c r="T29" i="82"/>
  <c r="S29" i="82"/>
  <c r="R29" i="82"/>
  <c r="Q29" i="82"/>
  <c r="P29" i="82"/>
  <c r="A29" i="82"/>
  <c r="A28" i="82"/>
  <c r="T27" i="82"/>
  <c r="S27" i="82"/>
  <c r="R27" i="82"/>
  <c r="Q27" i="82"/>
  <c r="P27" i="82"/>
  <c r="A27" i="82"/>
  <c r="T26" i="82"/>
  <c r="S26" i="82"/>
  <c r="R26" i="82"/>
  <c r="Q26" i="82"/>
  <c r="P26" i="82"/>
  <c r="A26" i="82"/>
  <c r="T25" i="82"/>
  <c r="S25" i="82"/>
  <c r="R25" i="82"/>
  <c r="Q25" i="82"/>
  <c r="P25" i="82"/>
  <c r="A25" i="82"/>
  <c r="A24" i="82"/>
  <c r="T23" i="82"/>
  <c r="S23" i="82"/>
  <c r="R23" i="82"/>
  <c r="Q23" i="82"/>
  <c r="P23" i="82"/>
  <c r="A23" i="82"/>
  <c r="A22" i="82"/>
  <c r="T21" i="82"/>
  <c r="S21" i="82"/>
  <c r="R21" i="82"/>
  <c r="Q21" i="82"/>
  <c r="P21" i="82"/>
  <c r="A21" i="82"/>
  <c r="T20" i="82"/>
  <c r="S20" i="82"/>
  <c r="R20" i="82"/>
  <c r="Q20" i="82"/>
  <c r="P20" i="82"/>
  <c r="A20" i="82"/>
  <c r="T19" i="82"/>
  <c r="S19" i="82"/>
  <c r="R19" i="82"/>
  <c r="Q19" i="82"/>
  <c r="P19" i="82"/>
  <c r="A19" i="82"/>
  <c r="T18" i="82"/>
  <c r="S18" i="82"/>
  <c r="R18" i="82"/>
  <c r="Q18" i="82"/>
  <c r="P18" i="82"/>
  <c r="A18" i="82"/>
  <c r="T17" i="82"/>
  <c r="S17" i="82"/>
  <c r="R17" i="82"/>
  <c r="Q17" i="82"/>
  <c r="P17" i="82"/>
  <c r="A17" i="82"/>
  <c r="T16" i="82"/>
  <c r="S16" i="82"/>
  <c r="R16" i="82"/>
  <c r="Q16" i="82"/>
  <c r="P16" i="82"/>
  <c r="A16" i="82"/>
  <c r="T15" i="82"/>
  <c r="S15" i="82"/>
  <c r="R15" i="82"/>
  <c r="Q15" i="82"/>
  <c r="P15" i="82"/>
  <c r="A15" i="82"/>
  <c r="T14" i="82"/>
  <c r="S14" i="82"/>
  <c r="R14" i="82"/>
  <c r="Q14" i="82"/>
  <c r="P14" i="82"/>
  <c r="A14" i="82"/>
  <c r="T13" i="82"/>
  <c r="S13" i="82"/>
  <c r="R13" i="82"/>
  <c r="Q13" i="82"/>
  <c r="P13" i="82"/>
  <c r="A13" i="82"/>
  <c r="T12" i="82"/>
  <c r="S12" i="82"/>
  <c r="R12" i="82"/>
  <c r="Q12" i="82"/>
  <c r="P12" i="82"/>
  <c r="A12" i="82"/>
  <c r="T11" i="82"/>
  <c r="S11" i="82"/>
  <c r="R11" i="82"/>
  <c r="Q11" i="82"/>
  <c r="P11" i="82"/>
  <c r="A11" i="82"/>
  <c r="T10" i="82"/>
  <c r="S10" i="82"/>
  <c r="R10" i="82"/>
  <c r="Q10" i="82"/>
  <c r="P10" i="82"/>
  <c r="A10" i="82"/>
  <c r="T9" i="82"/>
  <c r="S9" i="82"/>
  <c r="R9" i="82"/>
  <c r="Q9" i="82"/>
  <c r="P9" i="82"/>
  <c r="A9" i="82"/>
  <c r="T8" i="82"/>
  <c r="S8" i="82"/>
  <c r="R8" i="82"/>
  <c r="Q8" i="82"/>
  <c r="P8" i="82"/>
  <c r="A8" i="82"/>
  <c r="T7" i="82"/>
  <c r="S7" i="82"/>
  <c r="R7" i="82"/>
  <c r="Q7" i="82"/>
  <c r="P7" i="82"/>
  <c r="A7" i="82"/>
  <c r="T6" i="82"/>
  <c r="S6" i="82"/>
  <c r="R6" i="82"/>
  <c r="Q6" i="82"/>
  <c r="P6" i="82"/>
  <c r="A6" i="82"/>
  <c r="A5" i="82"/>
  <c r="T4" i="82"/>
  <c r="S4" i="82"/>
  <c r="R4" i="82"/>
  <c r="Q4" i="82"/>
  <c r="P4" i="82"/>
  <c r="A4" i="82"/>
  <c r="T3" i="82"/>
  <c r="S3" i="82"/>
  <c r="R3" i="82"/>
  <c r="Q3" i="82"/>
  <c r="P3" i="82"/>
  <c r="A3" i="82"/>
  <c r="A2" i="82"/>
  <c r="A22" i="80"/>
  <c r="U21" i="80"/>
  <c r="T21" i="80"/>
  <c r="S21" i="80"/>
  <c r="R21" i="80"/>
  <c r="Q21" i="80"/>
  <c r="P21" i="80"/>
  <c r="A21" i="80"/>
  <c r="U20" i="80"/>
  <c r="T20" i="80"/>
  <c r="S20" i="80"/>
  <c r="R20" i="80"/>
  <c r="Q20" i="80"/>
  <c r="P20" i="80"/>
  <c r="A20" i="80"/>
  <c r="U19" i="80"/>
  <c r="T19" i="80"/>
  <c r="S19" i="80"/>
  <c r="R19" i="80"/>
  <c r="Q19" i="80"/>
  <c r="P19" i="80"/>
  <c r="A19" i="80"/>
  <c r="U18" i="80"/>
  <c r="T18" i="80"/>
  <c r="S18" i="80"/>
  <c r="R18" i="80"/>
  <c r="Q18" i="80"/>
  <c r="P18" i="80"/>
  <c r="A18" i="80"/>
  <c r="U17" i="80"/>
  <c r="T17" i="80"/>
  <c r="S17" i="80"/>
  <c r="R17" i="80"/>
  <c r="Q17" i="80"/>
  <c r="P17" i="80"/>
  <c r="A17" i="80"/>
  <c r="U16" i="80"/>
  <c r="T16" i="80"/>
  <c r="S16" i="80"/>
  <c r="R16" i="80"/>
  <c r="Q16" i="80"/>
  <c r="P16" i="80"/>
  <c r="A16" i="80"/>
  <c r="U15" i="80"/>
  <c r="T15" i="80"/>
  <c r="S15" i="80"/>
  <c r="R15" i="80"/>
  <c r="Q15" i="80"/>
  <c r="P15" i="80"/>
  <c r="A15" i="80"/>
  <c r="U14" i="80"/>
  <c r="T14" i="80"/>
  <c r="S14" i="80"/>
  <c r="R14" i="80"/>
  <c r="Q14" i="80"/>
  <c r="P14" i="80"/>
  <c r="A14" i="80"/>
  <c r="U13" i="80"/>
  <c r="T13" i="80"/>
  <c r="S13" i="80"/>
  <c r="R13" i="80"/>
  <c r="Q13" i="80"/>
  <c r="P13" i="80"/>
  <c r="A13" i="80"/>
  <c r="U12" i="80"/>
  <c r="S12" i="80"/>
  <c r="Q12" i="80"/>
  <c r="A12" i="80"/>
  <c r="U11" i="80"/>
  <c r="T11" i="80"/>
  <c r="S11" i="80"/>
  <c r="R11" i="80"/>
  <c r="Q11" i="80"/>
  <c r="P11" i="80"/>
  <c r="A11" i="80"/>
  <c r="U10" i="80"/>
  <c r="T10" i="80"/>
  <c r="S10" i="80"/>
  <c r="R10" i="80"/>
  <c r="Q10" i="80"/>
  <c r="P10" i="80"/>
  <c r="A10" i="80"/>
  <c r="U9" i="80"/>
  <c r="T9" i="80"/>
  <c r="S9" i="80"/>
  <c r="R9" i="80"/>
  <c r="Q9" i="80"/>
  <c r="P9" i="80"/>
  <c r="A9" i="80"/>
  <c r="U8" i="80"/>
  <c r="T8" i="80"/>
  <c r="S8" i="80"/>
  <c r="R8" i="80"/>
  <c r="Q8" i="80"/>
  <c r="P8" i="80"/>
  <c r="A8" i="80"/>
  <c r="U7" i="80"/>
  <c r="T7" i="80"/>
  <c r="S7" i="80"/>
  <c r="R7" i="80"/>
  <c r="Q7" i="80"/>
  <c r="P7" i="80"/>
  <c r="A7" i="80"/>
  <c r="U6" i="80"/>
  <c r="T6" i="80"/>
  <c r="S6" i="80"/>
  <c r="R6" i="80"/>
  <c r="Q6" i="80"/>
  <c r="P6" i="80"/>
  <c r="A6" i="80"/>
  <c r="U5" i="80"/>
  <c r="T5" i="80"/>
  <c r="S5" i="80"/>
  <c r="R5" i="80"/>
  <c r="Q5" i="80"/>
  <c r="P5" i="80"/>
  <c r="A5" i="80"/>
  <c r="U4" i="80"/>
  <c r="T4" i="80"/>
  <c r="S4" i="80"/>
  <c r="R4" i="80"/>
  <c r="Q4" i="80"/>
  <c r="P4" i="80"/>
  <c r="A4" i="80"/>
  <c r="U3" i="80"/>
  <c r="T3" i="80"/>
  <c r="S3" i="80"/>
  <c r="R3" i="80"/>
  <c r="Q3" i="80"/>
  <c r="P3" i="80"/>
  <c r="A3" i="80"/>
  <c r="U2" i="80"/>
  <c r="S2" i="80"/>
  <c r="Q2" i="80"/>
  <c r="A2" i="80"/>
  <c r="D29" i="79"/>
  <c r="R22" i="80" s="1"/>
  <c r="G18" i="79"/>
  <c r="F18" i="79"/>
  <c r="T12" i="80" s="1"/>
  <c r="E18" i="79"/>
  <c r="D18" i="79"/>
  <c r="R12" i="80" s="1"/>
  <c r="C18" i="79"/>
  <c r="B18" i="79"/>
  <c r="P12" i="80" s="1"/>
  <c r="G7" i="79"/>
  <c r="G29" i="79" s="1"/>
  <c r="U22" i="80" s="1"/>
  <c r="F7" i="79"/>
  <c r="T2" i="80" s="1"/>
  <c r="E7" i="79"/>
  <c r="E29" i="79" s="1"/>
  <c r="S22" i="80" s="1"/>
  <c r="D7" i="79"/>
  <c r="R2" i="80" s="1"/>
  <c r="C7" i="79"/>
  <c r="C29" i="79" s="1"/>
  <c r="Q22" i="80" s="1"/>
  <c r="B7" i="79"/>
  <c r="P2" i="80" s="1"/>
  <c r="G5" i="79"/>
  <c r="U27" i="78"/>
  <c r="Q27" i="78"/>
  <c r="A27" i="78"/>
  <c r="U26" i="78"/>
  <c r="T26" i="78"/>
  <c r="S26" i="78"/>
  <c r="R26" i="78"/>
  <c r="Q26" i="78"/>
  <c r="P26" i="78"/>
  <c r="A26" i="78"/>
  <c r="U25" i="78"/>
  <c r="T25" i="78"/>
  <c r="S25" i="78"/>
  <c r="R25" i="78"/>
  <c r="Q25" i="78"/>
  <c r="P25" i="78"/>
  <c r="A25" i="78"/>
  <c r="U24" i="78"/>
  <c r="T24" i="78"/>
  <c r="S24" i="78"/>
  <c r="R24" i="78"/>
  <c r="Q24" i="78"/>
  <c r="P24" i="78"/>
  <c r="A24" i="78"/>
  <c r="A23" i="78"/>
  <c r="U22" i="78"/>
  <c r="T22" i="78"/>
  <c r="S22" i="78"/>
  <c r="R22" i="78"/>
  <c r="Q22" i="78"/>
  <c r="P22" i="78"/>
  <c r="A22" i="78"/>
  <c r="A21" i="78"/>
  <c r="U20" i="78"/>
  <c r="T20" i="78"/>
  <c r="S20" i="78"/>
  <c r="R20" i="78"/>
  <c r="Q20" i="78"/>
  <c r="P20" i="78"/>
  <c r="A20" i="78"/>
  <c r="U19" i="78"/>
  <c r="T19" i="78"/>
  <c r="S19" i="78"/>
  <c r="R19" i="78"/>
  <c r="Q19" i="78"/>
  <c r="P19" i="78"/>
  <c r="A19" i="78"/>
  <c r="U18" i="78"/>
  <c r="T18" i="78"/>
  <c r="S18" i="78"/>
  <c r="R18" i="78"/>
  <c r="Q18" i="78"/>
  <c r="P18" i="78"/>
  <c r="A18" i="78"/>
  <c r="U17" i="78"/>
  <c r="T17" i="78"/>
  <c r="S17" i="78"/>
  <c r="R17" i="78"/>
  <c r="Q17" i="78"/>
  <c r="P17" i="78"/>
  <c r="A17" i="78"/>
  <c r="U16" i="78"/>
  <c r="T16" i="78"/>
  <c r="S16" i="78"/>
  <c r="R16" i="78"/>
  <c r="Q16" i="78"/>
  <c r="P16" i="78"/>
  <c r="A16" i="78"/>
  <c r="A15" i="78"/>
  <c r="U14" i="78"/>
  <c r="T14" i="78"/>
  <c r="S14" i="78"/>
  <c r="R14" i="78"/>
  <c r="Q14" i="78"/>
  <c r="P14" i="78"/>
  <c r="A14" i="78"/>
  <c r="U13" i="78"/>
  <c r="T13" i="78"/>
  <c r="S13" i="78"/>
  <c r="R13" i="78"/>
  <c r="Q13" i="78"/>
  <c r="P13" i="78"/>
  <c r="A13" i="78"/>
  <c r="U12" i="78"/>
  <c r="T12" i="78"/>
  <c r="S12" i="78"/>
  <c r="R12" i="78"/>
  <c r="Q12" i="78"/>
  <c r="P12" i="78"/>
  <c r="A12" i="78"/>
  <c r="U11" i="78"/>
  <c r="T11" i="78"/>
  <c r="S11" i="78"/>
  <c r="R11" i="78"/>
  <c r="Q11" i="78"/>
  <c r="P11" i="78"/>
  <c r="A11" i="78"/>
  <c r="U10" i="78"/>
  <c r="T10" i="78"/>
  <c r="S10" i="78"/>
  <c r="R10" i="78"/>
  <c r="Q10" i="78"/>
  <c r="P10" i="78"/>
  <c r="A10" i="78"/>
  <c r="U9" i="78"/>
  <c r="T9" i="78"/>
  <c r="S9" i="78"/>
  <c r="R9" i="78"/>
  <c r="Q9" i="78"/>
  <c r="P9" i="78"/>
  <c r="A9" i="78"/>
  <c r="U8" i="78"/>
  <c r="T8" i="78"/>
  <c r="S8" i="78"/>
  <c r="R8" i="78"/>
  <c r="Q8" i="78"/>
  <c r="P8" i="78"/>
  <c r="A8" i="78"/>
  <c r="U7" i="78"/>
  <c r="T7" i="78"/>
  <c r="S7" i="78"/>
  <c r="R7" i="78"/>
  <c r="Q7" i="78"/>
  <c r="P7" i="78"/>
  <c r="A7" i="78"/>
  <c r="U6" i="78"/>
  <c r="T6" i="78"/>
  <c r="S6" i="78"/>
  <c r="R6" i="78"/>
  <c r="Q6" i="78"/>
  <c r="P6" i="78"/>
  <c r="A6" i="78"/>
  <c r="U5" i="78"/>
  <c r="T5" i="78"/>
  <c r="S5" i="78"/>
  <c r="R5" i="78"/>
  <c r="Q5" i="78"/>
  <c r="P5" i="78"/>
  <c r="A5" i="78"/>
  <c r="U4" i="78"/>
  <c r="T4" i="78"/>
  <c r="S4" i="78"/>
  <c r="R4" i="78"/>
  <c r="Q4" i="78"/>
  <c r="P4" i="78"/>
  <c r="A4" i="78"/>
  <c r="U3" i="78"/>
  <c r="T3" i="78"/>
  <c r="S3" i="78"/>
  <c r="R3" i="78"/>
  <c r="Q3" i="78"/>
  <c r="P3" i="78"/>
  <c r="A3" i="78"/>
  <c r="T2" i="78"/>
  <c r="R2" i="78"/>
  <c r="P2" i="78"/>
  <c r="A2" i="78"/>
  <c r="G36" i="77"/>
  <c r="F36" i="77"/>
  <c r="T27" i="78" s="1"/>
  <c r="E36" i="77"/>
  <c r="S27" i="78" s="1"/>
  <c r="D36" i="77"/>
  <c r="R27" i="78" s="1"/>
  <c r="C36" i="77"/>
  <c r="B36" i="77"/>
  <c r="P27" i="78" s="1"/>
  <c r="G28" i="77"/>
  <c r="U21" i="78" s="1"/>
  <c r="F28" i="77"/>
  <c r="T21" i="78" s="1"/>
  <c r="E28" i="77"/>
  <c r="S21" i="78" s="1"/>
  <c r="D28" i="77"/>
  <c r="R21" i="78" s="1"/>
  <c r="C28" i="77"/>
  <c r="Q21" i="78" s="1"/>
  <c r="B28" i="77"/>
  <c r="P21" i="78" s="1"/>
  <c r="G21" i="77"/>
  <c r="U15" i="78" s="1"/>
  <c r="F21" i="77"/>
  <c r="T15" i="78" s="1"/>
  <c r="E21" i="77"/>
  <c r="S15" i="78" s="1"/>
  <c r="D21" i="77"/>
  <c r="R15" i="78" s="1"/>
  <c r="C21" i="77"/>
  <c r="Q15" i="78" s="1"/>
  <c r="B21" i="77"/>
  <c r="P15" i="78" s="1"/>
  <c r="G7" i="77"/>
  <c r="U2" i="78" s="1"/>
  <c r="F7" i="77"/>
  <c r="F31" i="77" s="1"/>
  <c r="T23" i="78" s="1"/>
  <c r="E7" i="77"/>
  <c r="S2" i="78" s="1"/>
  <c r="D7" i="77"/>
  <c r="D31" i="77" s="1"/>
  <c r="R23" i="78" s="1"/>
  <c r="C7" i="77"/>
  <c r="Q2" i="78" s="1"/>
  <c r="B7" i="77"/>
  <c r="B31" i="77" s="1"/>
  <c r="P23" i="78" s="1"/>
  <c r="G5" i="77"/>
  <c r="A22" i="76"/>
  <c r="U21" i="76"/>
  <c r="T21" i="76"/>
  <c r="S21" i="76"/>
  <c r="R21" i="76"/>
  <c r="Q21" i="76"/>
  <c r="P21" i="76"/>
  <c r="A21" i="76"/>
  <c r="U20" i="76"/>
  <c r="T20" i="76"/>
  <c r="S20" i="76"/>
  <c r="R20" i="76"/>
  <c r="Q20" i="76"/>
  <c r="P20" i="76"/>
  <c r="A20" i="76"/>
  <c r="U19" i="76"/>
  <c r="T19" i="76"/>
  <c r="S19" i="76"/>
  <c r="R19" i="76"/>
  <c r="Q19" i="76"/>
  <c r="P19" i="76"/>
  <c r="A19" i="76"/>
  <c r="U18" i="76"/>
  <c r="T18" i="76"/>
  <c r="S18" i="76"/>
  <c r="R18" i="76"/>
  <c r="Q18" i="76"/>
  <c r="P18" i="76"/>
  <c r="A18" i="76"/>
  <c r="U17" i="76"/>
  <c r="T17" i="76"/>
  <c r="S17" i="76"/>
  <c r="R17" i="76"/>
  <c r="Q17" i="76"/>
  <c r="P17" i="76"/>
  <c r="A17" i="76"/>
  <c r="U16" i="76"/>
  <c r="T16" i="76"/>
  <c r="S16" i="76"/>
  <c r="R16" i="76"/>
  <c r="Q16" i="76"/>
  <c r="P16" i="76"/>
  <c r="A16" i="76"/>
  <c r="U15" i="76"/>
  <c r="T15" i="76"/>
  <c r="S15" i="76"/>
  <c r="R15" i="76"/>
  <c r="Q15" i="76"/>
  <c r="P15" i="76"/>
  <c r="A15" i="76"/>
  <c r="U14" i="76"/>
  <c r="T14" i="76"/>
  <c r="S14" i="76"/>
  <c r="R14" i="76"/>
  <c r="Q14" i="76"/>
  <c r="P14" i="76"/>
  <c r="A14" i="76"/>
  <c r="U13" i="76"/>
  <c r="T13" i="76"/>
  <c r="S13" i="76"/>
  <c r="R13" i="76"/>
  <c r="Q13" i="76"/>
  <c r="P13" i="76"/>
  <c r="A13" i="76"/>
  <c r="T12" i="76"/>
  <c r="R12" i="76"/>
  <c r="P12" i="76"/>
  <c r="A12" i="76"/>
  <c r="U11" i="76"/>
  <c r="T11" i="76"/>
  <c r="S11" i="76"/>
  <c r="R11" i="76"/>
  <c r="Q11" i="76"/>
  <c r="P11" i="76"/>
  <c r="A11" i="76"/>
  <c r="U10" i="76"/>
  <c r="T10" i="76"/>
  <c r="S10" i="76"/>
  <c r="R10" i="76"/>
  <c r="Q10" i="76"/>
  <c r="P10" i="76"/>
  <c r="A10" i="76"/>
  <c r="U9" i="76"/>
  <c r="T9" i="76"/>
  <c r="S9" i="76"/>
  <c r="R9" i="76"/>
  <c r="Q9" i="76"/>
  <c r="P9" i="76"/>
  <c r="A9" i="76"/>
  <c r="U8" i="76"/>
  <c r="T8" i="76"/>
  <c r="S8" i="76"/>
  <c r="R8" i="76"/>
  <c r="Q8" i="76"/>
  <c r="P8" i="76"/>
  <c r="A8" i="76"/>
  <c r="U7" i="76"/>
  <c r="T7" i="76"/>
  <c r="S7" i="76"/>
  <c r="R7" i="76"/>
  <c r="Q7" i="76"/>
  <c r="P7" i="76"/>
  <c r="A7" i="76"/>
  <c r="U6" i="76"/>
  <c r="T6" i="76"/>
  <c r="S6" i="76"/>
  <c r="R6" i="76"/>
  <c r="Q6" i="76"/>
  <c r="P6" i="76"/>
  <c r="A6" i="76"/>
  <c r="U5" i="76"/>
  <c r="T5" i="76"/>
  <c r="S5" i="76"/>
  <c r="R5" i="76"/>
  <c r="Q5" i="76"/>
  <c r="P5" i="76"/>
  <c r="A5" i="76"/>
  <c r="U4" i="76"/>
  <c r="T4" i="76"/>
  <c r="S4" i="76"/>
  <c r="R4" i="76"/>
  <c r="Q4" i="76"/>
  <c r="P4" i="76"/>
  <c r="A4" i="76"/>
  <c r="U3" i="76"/>
  <c r="T3" i="76"/>
  <c r="S3" i="76"/>
  <c r="R3" i="76"/>
  <c r="Q3" i="76"/>
  <c r="P3" i="76"/>
  <c r="A3" i="76"/>
  <c r="T2" i="76"/>
  <c r="R2" i="76"/>
  <c r="P2" i="76"/>
  <c r="A2" i="76"/>
  <c r="G30" i="75"/>
  <c r="U22" i="76" s="1"/>
  <c r="C30" i="75"/>
  <c r="Q22" i="76" s="1"/>
  <c r="G19" i="75"/>
  <c r="U12" i="76" s="1"/>
  <c r="F19" i="75"/>
  <c r="E19" i="75"/>
  <c r="S12" i="76" s="1"/>
  <c r="D19" i="75"/>
  <c r="C19" i="75"/>
  <c r="Q12" i="76" s="1"/>
  <c r="B19" i="75"/>
  <c r="G8" i="75"/>
  <c r="U2" i="76" s="1"/>
  <c r="F8" i="75"/>
  <c r="F30" i="75" s="1"/>
  <c r="T22" i="76" s="1"/>
  <c r="E8" i="75"/>
  <c r="S2" i="76" s="1"/>
  <c r="D8" i="75"/>
  <c r="D30" i="75" s="1"/>
  <c r="R22" i="76" s="1"/>
  <c r="C8" i="75"/>
  <c r="Q2" i="76" s="1"/>
  <c r="B8" i="75"/>
  <c r="B30" i="75" s="1"/>
  <c r="P22" i="76" s="1"/>
  <c r="R27" i="74"/>
  <c r="A27" i="74"/>
  <c r="U26" i="74"/>
  <c r="T26" i="74"/>
  <c r="S26" i="74"/>
  <c r="R26" i="74"/>
  <c r="Q26" i="74"/>
  <c r="P26" i="74"/>
  <c r="A26" i="74"/>
  <c r="U25" i="74"/>
  <c r="T25" i="74"/>
  <c r="S25" i="74"/>
  <c r="R25" i="74"/>
  <c r="Q25" i="74"/>
  <c r="P25" i="74"/>
  <c r="A25" i="74"/>
  <c r="A24" i="74"/>
  <c r="A23" i="74"/>
  <c r="U22" i="74"/>
  <c r="T22" i="74"/>
  <c r="S22" i="74"/>
  <c r="R22" i="74"/>
  <c r="Q22" i="74"/>
  <c r="P22" i="74"/>
  <c r="A22" i="74"/>
  <c r="A21" i="74"/>
  <c r="U20" i="74"/>
  <c r="T20" i="74"/>
  <c r="S20" i="74"/>
  <c r="R20" i="74"/>
  <c r="Q20" i="74"/>
  <c r="P20" i="74"/>
  <c r="A20" i="74"/>
  <c r="U19" i="74"/>
  <c r="T19" i="74"/>
  <c r="S19" i="74"/>
  <c r="R19" i="74"/>
  <c r="Q19" i="74"/>
  <c r="P19" i="74"/>
  <c r="A19" i="74"/>
  <c r="U18" i="74"/>
  <c r="T18" i="74"/>
  <c r="S18" i="74"/>
  <c r="R18" i="74"/>
  <c r="Q18" i="74"/>
  <c r="P18" i="74"/>
  <c r="A18" i="74"/>
  <c r="U17" i="74"/>
  <c r="T17" i="74"/>
  <c r="S17" i="74"/>
  <c r="R17" i="74"/>
  <c r="Q17" i="74"/>
  <c r="P17" i="74"/>
  <c r="A17" i="74"/>
  <c r="U16" i="74"/>
  <c r="T16" i="74"/>
  <c r="S16" i="74"/>
  <c r="R16" i="74"/>
  <c r="Q16" i="74"/>
  <c r="P16" i="74"/>
  <c r="A16" i="74"/>
  <c r="A15" i="74"/>
  <c r="U14" i="74"/>
  <c r="T14" i="74"/>
  <c r="S14" i="74"/>
  <c r="R14" i="74"/>
  <c r="Q14" i="74"/>
  <c r="P14" i="74"/>
  <c r="A14" i="74"/>
  <c r="U13" i="74"/>
  <c r="T13" i="74"/>
  <c r="S13" i="74"/>
  <c r="R13" i="74"/>
  <c r="Q13" i="74"/>
  <c r="P13" i="74"/>
  <c r="A13" i="74"/>
  <c r="U12" i="74"/>
  <c r="T12" i="74"/>
  <c r="S12" i="74"/>
  <c r="R12" i="74"/>
  <c r="Q12" i="74"/>
  <c r="P12" i="74"/>
  <c r="A12" i="74"/>
  <c r="U11" i="74"/>
  <c r="T11" i="74"/>
  <c r="S11" i="74"/>
  <c r="R11" i="74"/>
  <c r="Q11" i="74"/>
  <c r="P11" i="74"/>
  <c r="A11" i="74"/>
  <c r="U10" i="74"/>
  <c r="T10" i="74"/>
  <c r="S10" i="74"/>
  <c r="R10" i="74"/>
  <c r="Q10" i="74"/>
  <c r="P10" i="74"/>
  <c r="A10" i="74"/>
  <c r="U9" i="74"/>
  <c r="T9" i="74"/>
  <c r="S9" i="74"/>
  <c r="R9" i="74"/>
  <c r="Q9" i="74"/>
  <c r="P9" i="74"/>
  <c r="A9" i="74"/>
  <c r="U8" i="74"/>
  <c r="T8" i="74"/>
  <c r="S8" i="74"/>
  <c r="R8" i="74"/>
  <c r="Q8" i="74"/>
  <c r="P8" i="74"/>
  <c r="A8" i="74"/>
  <c r="U7" i="74"/>
  <c r="T7" i="74"/>
  <c r="S7" i="74"/>
  <c r="R7" i="74"/>
  <c r="Q7" i="74"/>
  <c r="P7" i="74"/>
  <c r="A7" i="74"/>
  <c r="U6" i="74"/>
  <c r="T6" i="74"/>
  <c r="S6" i="74"/>
  <c r="R6" i="74"/>
  <c r="Q6" i="74"/>
  <c r="P6" i="74"/>
  <c r="A6" i="74"/>
  <c r="U5" i="74"/>
  <c r="T5" i="74"/>
  <c r="S5" i="74"/>
  <c r="R5" i="74"/>
  <c r="Q5" i="74"/>
  <c r="P5" i="74"/>
  <c r="A5" i="74"/>
  <c r="U4" i="74"/>
  <c r="T4" i="74"/>
  <c r="S4" i="74"/>
  <c r="R4" i="74"/>
  <c r="Q4" i="74"/>
  <c r="P4" i="74"/>
  <c r="A4" i="74"/>
  <c r="U3" i="74"/>
  <c r="T3" i="74"/>
  <c r="S3" i="74"/>
  <c r="R3" i="74"/>
  <c r="Q3" i="74"/>
  <c r="P3" i="74"/>
  <c r="A3" i="74"/>
  <c r="U2" i="74"/>
  <c r="S2" i="74"/>
  <c r="Q2" i="74"/>
  <c r="A2" i="74"/>
  <c r="G37" i="73"/>
  <c r="U27" i="74" s="1"/>
  <c r="F37" i="73"/>
  <c r="T27" i="74" s="1"/>
  <c r="E37" i="73"/>
  <c r="S27" i="74" s="1"/>
  <c r="D37" i="73"/>
  <c r="C37" i="73"/>
  <c r="Q27" i="74" s="1"/>
  <c r="B37" i="73"/>
  <c r="P27" i="74" s="1"/>
  <c r="G29" i="73"/>
  <c r="U21" i="74" s="1"/>
  <c r="F29" i="73"/>
  <c r="T21" i="74" s="1"/>
  <c r="E29" i="73"/>
  <c r="S21" i="74" s="1"/>
  <c r="D29" i="73"/>
  <c r="D32" i="73" s="1"/>
  <c r="R23" i="74" s="1"/>
  <c r="C29" i="73"/>
  <c r="Q21" i="74" s="1"/>
  <c r="B29" i="73"/>
  <c r="P21" i="74" s="1"/>
  <c r="G22" i="73"/>
  <c r="U15" i="74" s="1"/>
  <c r="F22" i="73"/>
  <c r="T15" i="74" s="1"/>
  <c r="E22" i="73"/>
  <c r="S15" i="74" s="1"/>
  <c r="D22" i="73"/>
  <c r="R15" i="74" s="1"/>
  <c r="C22" i="73"/>
  <c r="Q15" i="74" s="1"/>
  <c r="B22" i="73"/>
  <c r="P15" i="74" s="1"/>
  <c r="G8" i="73"/>
  <c r="F8" i="73"/>
  <c r="T2" i="74" s="1"/>
  <c r="E8" i="73"/>
  <c r="D8" i="73"/>
  <c r="R2" i="74" s="1"/>
  <c r="C8" i="73"/>
  <c r="B8" i="73"/>
  <c r="P2" i="74" s="1"/>
  <c r="A24" i="72"/>
  <c r="U23" i="72"/>
  <c r="T23" i="72"/>
  <c r="S23" i="72"/>
  <c r="R23" i="72"/>
  <c r="Q23" i="72"/>
  <c r="P23" i="72"/>
  <c r="A23" i="72"/>
  <c r="U22" i="72"/>
  <c r="T22" i="72"/>
  <c r="S22" i="72"/>
  <c r="R22" i="72"/>
  <c r="Q22" i="72"/>
  <c r="P22" i="72"/>
  <c r="A22" i="72"/>
  <c r="U21" i="72"/>
  <c r="T21" i="72"/>
  <c r="S21" i="72"/>
  <c r="R21" i="72"/>
  <c r="Q21" i="72"/>
  <c r="P21" i="72"/>
  <c r="A21" i="72"/>
  <c r="A20" i="72"/>
  <c r="U19" i="72"/>
  <c r="T19" i="72"/>
  <c r="S19" i="72"/>
  <c r="R19" i="72"/>
  <c r="Q19" i="72"/>
  <c r="P19" i="72"/>
  <c r="A19" i="72"/>
  <c r="U18" i="72"/>
  <c r="T18" i="72"/>
  <c r="S18" i="72"/>
  <c r="R18" i="72"/>
  <c r="Q18" i="72"/>
  <c r="P18" i="72"/>
  <c r="A18" i="72"/>
  <c r="U17" i="72"/>
  <c r="T17" i="72"/>
  <c r="S17" i="72"/>
  <c r="R17" i="72"/>
  <c r="Q17" i="72"/>
  <c r="P17" i="72"/>
  <c r="A17" i="72"/>
  <c r="A16" i="72"/>
  <c r="U15" i="72"/>
  <c r="T15" i="72"/>
  <c r="S15" i="72"/>
  <c r="R15" i="72"/>
  <c r="Q15" i="72"/>
  <c r="P15" i="72"/>
  <c r="A15" i="72"/>
  <c r="U14" i="72"/>
  <c r="T14" i="72"/>
  <c r="S14" i="72"/>
  <c r="R14" i="72"/>
  <c r="Q14" i="72"/>
  <c r="P14" i="72"/>
  <c r="A14" i="72"/>
  <c r="T13" i="72"/>
  <c r="A13" i="72"/>
  <c r="U12" i="72"/>
  <c r="T12" i="72"/>
  <c r="S12" i="72"/>
  <c r="R12" i="72"/>
  <c r="Q12" i="72"/>
  <c r="P12" i="72"/>
  <c r="A12" i="72"/>
  <c r="U11" i="72"/>
  <c r="T11" i="72"/>
  <c r="S11" i="72"/>
  <c r="R11" i="72"/>
  <c r="Q11" i="72"/>
  <c r="P11" i="72"/>
  <c r="A11" i="72"/>
  <c r="U10" i="72"/>
  <c r="T10" i="72"/>
  <c r="S10" i="72"/>
  <c r="R10" i="72"/>
  <c r="Q10" i="72"/>
  <c r="P10" i="72"/>
  <c r="A10" i="72"/>
  <c r="A9" i="72"/>
  <c r="U8" i="72"/>
  <c r="T8" i="72"/>
  <c r="S8" i="72"/>
  <c r="R8" i="72"/>
  <c r="Q8" i="72"/>
  <c r="P8" i="72"/>
  <c r="A8" i="72"/>
  <c r="U7" i="72"/>
  <c r="T7" i="72"/>
  <c r="S7" i="72"/>
  <c r="R7" i="72"/>
  <c r="Q7" i="72"/>
  <c r="P7" i="72"/>
  <c r="A7" i="72"/>
  <c r="U6" i="72"/>
  <c r="T6" i="72"/>
  <c r="S6" i="72"/>
  <c r="R6" i="72"/>
  <c r="Q6" i="72"/>
  <c r="P6" i="72"/>
  <c r="A6" i="72"/>
  <c r="A5" i="72"/>
  <c r="U4" i="72"/>
  <c r="T4" i="72"/>
  <c r="S4" i="72"/>
  <c r="R4" i="72"/>
  <c r="Q4" i="72"/>
  <c r="P4" i="72"/>
  <c r="A4" i="72"/>
  <c r="U3" i="72"/>
  <c r="T3" i="72"/>
  <c r="S3" i="72"/>
  <c r="R3" i="72"/>
  <c r="Q3" i="72"/>
  <c r="P3" i="72"/>
  <c r="A3" i="72"/>
  <c r="T2" i="72"/>
  <c r="R2" i="72"/>
  <c r="P2" i="72"/>
  <c r="A2" i="72"/>
  <c r="G28" i="71"/>
  <c r="U20" i="72" s="1"/>
  <c r="F28" i="71"/>
  <c r="T20" i="72" s="1"/>
  <c r="E28" i="71"/>
  <c r="S20" i="72" s="1"/>
  <c r="D28" i="71"/>
  <c r="R20" i="72" s="1"/>
  <c r="C28" i="71"/>
  <c r="Q20" i="72" s="1"/>
  <c r="B28" i="71"/>
  <c r="P20" i="72" s="1"/>
  <c r="G24" i="71"/>
  <c r="U16" i="72" s="1"/>
  <c r="F24" i="71"/>
  <c r="T16" i="72" s="1"/>
  <c r="E24" i="71"/>
  <c r="S16" i="72" s="1"/>
  <c r="D24" i="71"/>
  <c r="R16" i="72" s="1"/>
  <c r="C24" i="71"/>
  <c r="Q16" i="72" s="1"/>
  <c r="B24" i="71"/>
  <c r="P16" i="72" s="1"/>
  <c r="G21" i="71"/>
  <c r="U13" i="72" s="1"/>
  <c r="F21" i="71"/>
  <c r="F33" i="71" s="1"/>
  <c r="T24" i="72" s="1"/>
  <c r="E21" i="71"/>
  <c r="S13" i="72" s="1"/>
  <c r="D21" i="71"/>
  <c r="R13" i="72" s="1"/>
  <c r="C21" i="71"/>
  <c r="Q13" i="72" s="1"/>
  <c r="B21" i="71"/>
  <c r="P13" i="72" s="1"/>
  <c r="G16" i="71"/>
  <c r="U9" i="72" s="1"/>
  <c r="F16" i="71"/>
  <c r="T9" i="72" s="1"/>
  <c r="E16" i="71"/>
  <c r="S9" i="72" s="1"/>
  <c r="D16" i="71"/>
  <c r="R9" i="72" s="1"/>
  <c r="C16" i="71"/>
  <c r="Q9" i="72" s="1"/>
  <c r="B16" i="71"/>
  <c r="P9" i="72" s="1"/>
  <c r="G12" i="71"/>
  <c r="U5" i="72" s="1"/>
  <c r="F12" i="71"/>
  <c r="T5" i="72" s="1"/>
  <c r="E12" i="71"/>
  <c r="S5" i="72" s="1"/>
  <c r="D12" i="71"/>
  <c r="R5" i="72" s="1"/>
  <c r="C12" i="71"/>
  <c r="Q5" i="72" s="1"/>
  <c r="B12" i="71"/>
  <c r="P5" i="72" s="1"/>
  <c r="G9" i="71"/>
  <c r="U2" i="72" s="1"/>
  <c r="F9" i="71"/>
  <c r="E9" i="71"/>
  <c r="S2" i="72" s="1"/>
  <c r="D9" i="71"/>
  <c r="C9" i="71"/>
  <c r="Q2" i="72" s="1"/>
  <c r="B9" i="71"/>
  <c r="A5" i="71"/>
  <c r="A68" i="70"/>
  <c r="T67" i="70"/>
  <c r="S67" i="70"/>
  <c r="R67" i="70"/>
  <c r="Q67" i="70"/>
  <c r="P67" i="70"/>
  <c r="A67" i="70"/>
  <c r="U66" i="70"/>
  <c r="T66" i="70"/>
  <c r="S66" i="70"/>
  <c r="R66" i="70"/>
  <c r="Q66" i="70"/>
  <c r="P66" i="70"/>
  <c r="A66" i="70"/>
  <c r="T65" i="70"/>
  <c r="S65" i="70"/>
  <c r="R65" i="70"/>
  <c r="Q65" i="70"/>
  <c r="P65" i="70"/>
  <c r="A65" i="70"/>
  <c r="U64" i="70"/>
  <c r="T64" i="70"/>
  <c r="S64" i="70"/>
  <c r="R64" i="70"/>
  <c r="Q64" i="70"/>
  <c r="P64" i="70"/>
  <c r="A64" i="70"/>
  <c r="T63" i="70"/>
  <c r="R63" i="70"/>
  <c r="P63" i="70"/>
  <c r="A63" i="70"/>
  <c r="T62" i="70"/>
  <c r="S62" i="70"/>
  <c r="R62" i="70"/>
  <c r="Q62" i="70"/>
  <c r="P62" i="70"/>
  <c r="A62" i="70"/>
  <c r="T61" i="70"/>
  <c r="S61" i="70"/>
  <c r="R61" i="70"/>
  <c r="Q61" i="70"/>
  <c r="P61" i="70"/>
  <c r="A61" i="70"/>
  <c r="T60" i="70"/>
  <c r="S60" i="70"/>
  <c r="R60" i="70"/>
  <c r="Q60" i="70"/>
  <c r="P60" i="70"/>
  <c r="A60" i="70"/>
  <c r="T59" i="70"/>
  <c r="S59" i="70"/>
  <c r="R59" i="70"/>
  <c r="Q59" i="70"/>
  <c r="P59" i="70"/>
  <c r="A59" i="70"/>
  <c r="T58" i="70"/>
  <c r="S58" i="70"/>
  <c r="R58" i="70"/>
  <c r="Q58" i="70"/>
  <c r="P58" i="70"/>
  <c r="A58" i="70"/>
  <c r="T57" i="70"/>
  <c r="S57" i="70"/>
  <c r="R57" i="70"/>
  <c r="Q57" i="70"/>
  <c r="P57" i="70"/>
  <c r="A57" i="70"/>
  <c r="T56" i="70"/>
  <c r="S56" i="70"/>
  <c r="R56" i="70"/>
  <c r="Q56" i="70"/>
  <c r="P56" i="70"/>
  <c r="A56" i="70"/>
  <c r="T55" i="70"/>
  <c r="S55" i="70"/>
  <c r="R55" i="70"/>
  <c r="Q55" i="70"/>
  <c r="P55" i="70"/>
  <c r="A55" i="70"/>
  <c r="T54" i="70"/>
  <c r="S54" i="70"/>
  <c r="R54" i="70"/>
  <c r="Q54" i="70"/>
  <c r="P54" i="70"/>
  <c r="A54" i="70"/>
  <c r="A53" i="70"/>
  <c r="U52" i="70"/>
  <c r="T52" i="70"/>
  <c r="S52" i="70"/>
  <c r="R52" i="70"/>
  <c r="Q52" i="70"/>
  <c r="P52" i="70"/>
  <c r="A52" i="70"/>
  <c r="T51" i="70"/>
  <c r="S51" i="70"/>
  <c r="R51" i="70"/>
  <c r="Q51" i="70"/>
  <c r="P51" i="70"/>
  <c r="A51" i="70"/>
  <c r="U50" i="70"/>
  <c r="T50" i="70"/>
  <c r="S50" i="70"/>
  <c r="R50" i="70"/>
  <c r="Q50" i="70"/>
  <c r="P50" i="70"/>
  <c r="A50" i="70"/>
  <c r="T49" i="70"/>
  <c r="S49" i="70"/>
  <c r="R49" i="70"/>
  <c r="Q49" i="70"/>
  <c r="P49" i="70"/>
  <c r="A49" i="70"/>
  <c r="U48" i="70"/>
  <c r="T48" i="70"/>
  <c r="S48" i="70"/>
  <c r="R48" i="70"/>
  <c r="Q48" i="70"/>
  <c r="P48" i="70"/>
  <c r="A48" i="70"/>
  <c r="T47" i="70"/>
  <c r="S47" i="70"/>
  <c r="R47" i="70"/>
  <c r="Q47" i="70"/>
  <c r="P47" i="70"/>
  <c r="A47" i="70"/>
  <c r="U46" i="70"/>
  <c r="T46" i="70"/>
  <c r="S46" i="70"/>
  <c r="R46" i="70"/>
  <c r="Q46" i="70"/>
  <c r="P46" i="70"/>
  <c r="A46" i="70"/>
  <c r="T45" i="70"/>
  <c r="R45" i="70"/>
  <c r="P45" i="70"/>
  <c r="A45" i="70"/>
  <c r="T44" i="70"/>
  <c r="S44" i="70"/>
  <c r="R44" i="70"/>
  <c r="Q44" i="70"/>
  <c r="P44" i="70"/>
  <c r="A44" i="70"/>
  <c r="T43" i="70"/>
  <c r="S43" i="70"/>
  <c r="R43" i="70"/>
  <c r="Q43" i="70"/>
  <c r="P43" i="70"/>
  <c r="A43" i="70"/>
  <c r="T42" i="70"/>
  <c r="S42" i="70"/>
  <c r="R42" i="70"/>
  <c r="Q42" i="70"/>
  <c r="P42" i="70"/>
  <c r="A42" i="70"/>
  <c r="T41" i="70"/>
  <c r="S41" i="70"/>
  <c r="R41" i="70"/>
  <c r="Q41" i="70"/>
  <c r="P41" i="70"/>
  <c r="A41" i="70"/>
  <c r="T40" i="70"/>
  <c r="S40" i="70"/>
  <c r="R40" i="70"/>
  <c r="Q40" i="70"/>
  <c r="P40" i="70"/>
  <c r="A40" i="70"/>
  <c r="T39" i="70"/>
  <c r="S39" i="70"/>
  <c r="R39" i="70"/>
  <c r="Q39" i="70"/>
  <c r="P39" i="70"/>
  <c r="A39" i="70"/>
  <c r="T38" i="70"/>
  <c r="S38" i="70"/>
  <c r="R38" i="70"/>
  <c r="Q38" i="70"/>
  <c r="P38" i="70"/>
  <c r="A38" i="70"/>
  <c r="T37" i="70"/>
  <c r="S37" i="70"/>
  <c r="R37" i="70"/>
  <c r="Q37" i="70"/>
  <c r="P37" i="70"/>
  <c r="A37" i="70"/>
  <c r="A36" i="70"/>
  <c r="A35" i="70"/>
  <c r="T34" i="70"/>
  <c r="S34" i="70"/>
  <c r="R34" i="70"/>
  <c r="Q34" i="70"/>
  <c r="P34" i="70"/>
  <c r="A34" i="70"/>
  <c r="T33" i="70"/>
  <c r="S33" i="70"/>
  <c r="R33" i="70"/>
  <c r="Q33" i="70"/>
  <c r="P33" i="70"/>
  <c r="A33" i="70"/>
  <c r="T32" i="70"/>
  <c r="S32" i="70"/>
  <c r="R32" i="70"/>
  <c r="Q32" i="70"/>
  <c r="P32" i="70"/>
  <c r="A32" i="70"/>
  <c r="T31" i="70"/>
  <c r="S31" i="70"/>
  <c r="R31" i="70"/>
  <c r="Q31" i="70"/>
  <c r="P31" i="70"/>
  <c r="A31" i="70"/>
  <c r="A30" i="70"/>
  <c r="T29" i="70"/>
  <c r="S29" i="70"/>
  <c r="R29" i="70"/>
  <c r="Q29" i="70"/>
  <c r="P29" i="70"/>
  <c r="A29" i="70"/>
  <c r="U28" i="70"/>
  <c r="T28" i="70"/>
  <c r="S28" i="70"/>
  <c r="R28" i="70"/>
  <c r="Q28" i="70"/>
  <c r="P28" i="70"/>
  <c r="A28" i="70"/>
  <c r="T27" i="70"/>
  <c r="S27" i="70"/>
  <c r="R27" i="70"/>
  <c r="Q27" i="70"/>
  <c r="P27" i="70"/>
  <c r="A27" i="70"/>
  <c r="U26" i="70"/>
  <c r="T26" i="70"/>
  <c r="S26" i="70"/>
  <c r="R26" i="70"/>
  <c r="Q26" i="70"/>
  <c r="P26" i="70"/>
  <c r="A26" i="70"/>
  <c r="T25" i="70"/>
  <c r="S25" i="70"/>
  <c r="R25" i="70"/>
  <c r="Q25" i="70"/>
  <c r="P25" i="70"/>
  <c r="A25" i="70"/>
  <c r="U24" i="70"/>
  <c r="T24" i="70"/>
  <c r="S24" i="70"/>
  <c r="R24" i="70"/>
  <c r="Q24" i="70"/>
  <c r="P24" i="70"/>
  <c r="A24" i="70"/>
  <c r="T23" i="70"/>
  <c r="S23" i="70"/>
  <c r="R23" i="70"/>
  <c r="Q23" i="70"/>
  <c r="P23" i="70"/>
  <c r="A23" i="70"/>
  <c r="U22" i="70"/>
  <c r="T22" i="70"/>
  <c r="S22" i="70"/>
  <c r="R22" i="70"/>
  <c r="Q22" i="70"/>
  <c r="P22" i="70"/>
  <c r="A22" i="70"/>
  <c r="T21" i="70"/>
  <c r="S21" i="70"/>
  <c r="R21" i="70"/>
  <c r="Q21" i="70"/>
  <c r="P21" i="70"/>
  <c r="A21" i="70"/>
  <c r="S20" i="70"/>
  <c r="Q20" i="70"/>
  <c r="A20" i="70"/>
  <c r="T19" i="70"/>
  <c r="S19" i="70"/>
  <c r="R19" i="70"/>
  <c r="Q19" i="70"/>
  <c r="P19" i="70"/>
  <c r="A19" i="70"/>
  <c r="T18" i="70"/>
  <c r="S18" i="70"/>
  <c r="R18" i="70"/>
  <c r="Q18" i="70"/>
  <c r="P18" i="70"/>
  <c r="A18" i="70"/>
  <c r="T17" i="70"/>
  <c r="S17" i="70"/>
  <c r="R17" i="70"/>
  <c r="Q17" i="70"/>
  <c r="P17" i="70"/>
  <c r="A17" i="70"/>
  <c r="T16" i="70"/>
  <c r="S16" i="70"/>
  <c r="R16" i="70"/>
  <c r="Q16" i="70"/>
  <c r="P16" i="70"/>
  <c r="A16" i="70"/>
  <c r="T15" i="70"/>
  <c r="S15" i="70"/>
  <c r="R15" i="70"/>
  <c r="Q15" i="70"/>
  <c r="P15" i="70"/>
  <c r="A15" i="70"/>
  <c r="U14" i="70"/>
  <c r="T14" i="70"/>
  <c r="S14" i="70"/>
  <c r="R14" i="70"/>
  <c r="Q14" i="70"/>
  <c r="P14" i="70"/>
  <c r="A14" i="70"/>
  <c r="T13" i="70"/>
  <c r="S13" i="70"/>
  <c r="R13" i="70"/>
  <c r="Q13" i="70"/>
  <c r="P13" i="70"/>
  <c r="A13" i="70"/>
  <c r="U12" i="70"/>
  <c r="T12" i="70"/>
  <c r="S12" i="70"/>
  <c r="R12" i="70"/>
  <c r="Q12" i="70"/>
  <c r="P12" i="70"/>
  <c r="A12" i="70"/>
  <c r="T11" i="70"/>
  <c r="S11" i="70"/>
  <c r="R11" i="70"/>
  <c r="Q11" i="70"/>
  <c r="P11" i="70"/>
  <c r="A11" i="70"/>
  <c r="T10" i="70"/>
  <c r="S10" i="70"/>
  <c r="R10" i="70"/>
  <c r="Q10" i="70"/>
  <c r="P10" i="70"/>
  <c r="A10" i="70"/>
  <c r="T9" i="70"/>
  <c r="S9" i="70"/>
  <c r="R9" i="70"/>
  <c r="Q9" i="70"/>
  <c r="P9" i="70"/>
  <c r="A9" i="70"/>
  <c r="T8" i="70"/>
  <c r="S8" i="70"/>
  <c r="R8" i="70"/>
  <c r="Q8" i="70"/>
  <c r="P8" i="70"/>
  <c r="A8" i="70"/>
  <c r="T7" i="70"/>
  <c r="S7" i="70"/>
  <c r="R7" i="70"/>
  <c r="Q7" i="70"/>
  <c r="P7" i="70"/>
  <c r="A7" i="70"/>
  <c r="T6" i="70"/>
  <c r="S6" i="70"/>
  <c r="R6" i="70"/>
  <c r="Q6" i="70"/>
  <c r="P6" i="70"/>
  <c r="A6" i="70"/>
  <c r="T5" i="70"/>
  <c r="S5" i="70"/>
  <c r="R5" i="70"/>
  <c r="Q5" i="70"/>
  <c r="P5" i="70"/>
  <c r="A5" i="70"/>
  <c r="T4" i="70"/>
  <c r="S4" i="70"/>
  <c r="R4" i="70"/>
  <c r="Q4" i="70"/>
  <c r="P4" i="70"/>
  <c r="A4" i="70"/>
  <c r="A3" i="70"/>
  <c r="G75" i="69"/>
  <c r="U67" i="70" s="1"/>
  <c r="G74" i="69"/>
  <c r="G73" i="69"/>
  <c r="U65" i="70" s="1"/>
  <c r="G72" i="69"/>
  <c r="G71" i="69"/>
  <c r="U63" i="70" s="1"/>
  <c r="F71" i="69"/>
  <c r="E71" i="69"/>
  <c r="S63" i="70" s="1"/>
  <c r="D71" i="69"/>
  <c r="C71" i="69"/>
  <c r="Q63" i="70" s="1"/>
  <c r="B71" i="69"/>
  <c r="G70" i="69"/>
  <c r="U62" i="70" s="1"/>
  <c r="G69" i="69"/>
  <c r="U61" i="70" s="1"/>
  <c r="G68" i="69"/>
  <c r="U60" i="70" s="1"/>
  <c r="G67" i="69"/>
  <c r="U59" i="70" s="1"/>
  <c r="G66" i="69"/>
  <c r="U58" i="70" s="1"/>
  <c r="G65" i="69"/>
  <c r="U57" i="70" s="1"/>
  <c r="G64" i="69"/>
  <c r="U56" i="70" s="1"/>
  <c r="G63" i="69"/>
  <c r="U55" i="70" s="1"/>
  <c r="G62" i="69"/>
  <c r="G61" i="69" s="1"/>
  <c r="F61" i="69"/>
  <c r="F43" i="69" s="1"/>
  <c r="E61" i="69"/>
  <c r="S53" i="70" s="1"/>
  <c r="D61" i="69"/>
  <c r="D43" i="69" s="1"/>
  <c r="C61" i="69"/>
  <c r="Q53" i="70" s="1"/>
  <c r="B61" i="69"/>
  <c r="B43" i="69" s="1"/>
  <c r="G60" i="69"/>
  <c r="G59" i="69"/>
  <c r="U51" i="70" s="1"/>
  <c r="G58" i="69"/>
  <c r="G57" i="69"/>
  <c r="U49" i="70" s="1"/>
  <c r="G56" i="69"/>
  <c r="G55" i="69"/>
  <c r="U47" i="70" s="1"/>
  <c r="G54" i="69"/>
  <c r="G53" i="69"/>
  <c r="U45" i="70" s="1"/>
  <c r="F53" i="69"/>
  <c r="E53" i="69"/>
  <c r="S45" i="70" s="1"/>
  <c r="D53" i="69"/>
  <c r="C53" i="69"/>
  <c r="Q45" i="70" s="1"/>
  <c r="B53" i="69"/>
  <c r="G52" i="69"/>
  <c r="U44" i="70" s="1"/>
  <c r="G51" i="69"/>
  <c r="U43" i="70" s="1"/>
  <c r="G50" i="69"/>
  <c r="U42" i="70" s="1"/>
  <c r="G49" i="69"/>
  <c r="U41" i="70" s="1"/>
  <c r="G48" i="69"/>
  <c r="U40" i="70" s="1"/>
  <c r="G47" i="69"/>
  <c r="U39" i="70" s="1"/>
  <c r="G46" i="69"/>
  <c r="U38" i="70" s="1"/>
  <c r="G45" i="69"/>
  <c r="U37" i="70" s="1"/>
  <c r="G44" i="69"/>
  <c r="U36" i="70" s="1"/>
  <c r="F44" i="69"/>
  <c r="T36" i="70" s="1"/>
  <c r="E44" i="69"/>
  <c r="S36" i="70" s="1"/>
  <c r="D44" i="69"/>
  <c r="R36" i="70" s="1"/>
  <c r="C44" i="69"/>
  <c r="Q36" i="70" s="1"/>
  <c r="B44" i="69"/>
  <c r="P36" i="70" s="1"/>
  <c r="E43" i="69"/>
  <c r="S35" i="70" s="1"/>
  <c r="C43" i="69"/>
  <c r="Q35" i="70" s="1"/>
  <c r="G41" i="69"/>
  <c r="U34" i="70" s="1"/>
  <c r="G40" i="69"/>
  <c r="U33" i="70" s="1"/>
  <c r="G39" i="69"/>
  <c r="U32" i="70" s="1"/>
  <c r="G38" i="69"/>
  <c r="U31" i="70" s="1"/>
  <c r="G37" i="69"/>
  <c r="U30" i="70" s="1"/>
  <c r="F37" i="69"/>
  <c r="T30" i="70" s="1"/>
  <c r="E37" i="69"/>
  <c r="E9" i="69" s="1"/>
  <c r="S2" i="70" s="1"/>
  <c r="D37" i="69"/>
  <c r="R30" i="70" s="1"/>
  <c r="C37" i="69"/>
  <c r="C9" i="69" s="1"/>
  <c r="Q2" i="70" s="1"/>
  <c r="B37" i="69"/>
  <c r="P30" i="70" s="1"/>
  <c r="G36" i="69"/>
  <c r="U29" i="70" s="1"/>
  <c r="G35" i="69"/>
  <c r="G34" i="69"/>
  <c r="U27" i="70" s="1"/>
  <c r="G33" i="69"/>
  <c r="G32" i="69"/>
  <c r="U25" i="70" s="1"/>
  <c r="G31" i="69"/>
  <c r="G30" i="69"/>
  <c r="U23" i="70" s="1"/>
  <c r="G29" i="69"/>
  <c r="G28" i="69"/>
  <c r="U21" i="70" s="1"/>
  <c r="F27" i="69"/>
  <c r="T20" i="70" s="1"/>
  <c r="E27" i="69"/>
  <c r="D27" i="69"/>
  <c r="R20" i="70" s="1"/>
  <c r="C27" i="69"/>
  <c r="B27" i="69"/>
  <c r="P20" i="70" s="1"/>
  <c r="G26" i="69"/>
  <c r="U19" i="70" s="1"/>
  <c r="G25" i="69"/>
  <c r="U18" i="70" s="1"/>
  <c r="G24" i="69"/>
  <c r="U17" i="70" s="1"/>
  <c r="G23" i="69"/>
  <c r="U16" i="70" s="1"/>
  <c r="G22" i="69"/>
  <c r="U15" i="70" s="1"/>
  <c r="G20" i="69"/>
  <c r="U13" i="70" s="1"/>
  <c r="G18" i="69"/>
  <c r="U11" i="70" s="1"/>
  <c r="G17" i="69"/>
  <c r="U10" i="70" s="1"/>
  <c r="G16" i="69"/>
  <c r="U9" i="70" s="1"/>
  <c r="G15" i="69"/>
  <c r="U8" i="70" s="1"/>
  <c r="G14" i="69"/>
  <c r="U7" i="70" s="1"/>
  <c r="G13" i="69"/>
  <c r="U6" i="70" s="1"/>
  <c r="G12" i="69"/>
  <c r="U5" i="70" s="1"/>
  <c r="G11" i="69"/>
  <c r="G10" i="69" s="1"/>
  <c r="F10" i="69"/>
  <c r="T3" i="70" s="1"/>
  <c r="E10" i="69"/>
  <c r="S3" i="70" s="1"/>
  <c r="D10" i="69"/>
  <c r="R3" i="70" s="1"/>
  <c r="C10" i="69"/>
  <c r="Q3" i="70" s="1"/>
  <c r="B10" i="69"/>
  <c r="P3" i="70" s="1"/>
  <c r="F9" i="69"/>
  <c r="T2" i="70" s="1"/>
  <c r="D9" i="69"/>
  <c r="R2" i="70" s="1"/>
  <c r="B9" i="69"/>
  <c r="P2" i="70" s="1"/>
  <c r="A5" i="69"/>
  <c r="A4" i="68"/>
  <c r="A3" i="68"/>
  <c r="T2" i="68"/>
  <c r="R2" i="68"/>
  <c r="P2" i="68"/>
  <c r="A2" i="68"/>
  <c r="G19" i="67"/>
  <c r="U3" i="68" s="1"/>
  <c r="F19" i="67"/>
  <c r="T3" i="68" s="1"/>
  <c r="E19" i="67"/>
  <c r="S3" i="68" s="1"/>
  <c r="D19" i="67"/>
  <c r="R3" i="68" s="1"/>
  <c r="C19" i="67"/>
  <c r="Q3" i="68" s="1"/>
  <c r="B19" i="67"/>
  <c r="P3" i="68" s="1"/>
  <c r="G9" i="67"/>
  <c r="U2" i="68" s="1"/>
  <c r="F9" i="67"/>
  <c r="F29" i="67" s="1"/>
  <c r="T4" i="68" s="1"/>
  <c r="E9" i="67"/>
  <c r="S2" i="68" s="1"/>
  <c r="D9" i="67"/>
  <c r="D29" i="67" s="1"/>
  <c r="R4" i="68" s="1"/>
  <c r="C9" i="67"/>
  <c r="Q2" i="68" s="1"/>
  <c r="B9" i="67"/>
  <c r="B29" i="67" s="1"/>
  <c r="P4" i="68" s="1"/>
  <c r="A5" i="67"/>
  <c r="A150" i="66"/>
  <c r="U149" i="66"/>
  <c r="T149" i="66"/>
  <c r="S149" i="66"/>
  <c r="R149" i="66"/>
  <c r="Q149" i="66"/>
  <c r="P149" i="66"/>
  <c r="A149" i="66"/>
  <c r="U148" i="66"/>
  <c r="T148" i="66"/>
  <c r="S148" i="66"/>
  <c r="R148" i="66"/>
  <c r="Q148" i="66"/>
  <c r="P148" i="66"/>
  <c r="A148" i="66"/>
  <c r="U147" i="66"/>
  <c r="T147" i="66"/>
  <c r="S147" i="66"/>
  <c r="R147" i="66"/>
  <c r="Q147" i="66"/>
  <c r="P147" i="66"/>
  <c r="A147" i="66"/>
  <c r="U146" i="66"/>
  <c r="T146" i="66"/>
  <c r="S146" i="66"/>
  <c r="R146" i="66"/>
  <c r="Q146" i="66"/>
  <c r="P146" i="66"/>
  <c r="A146" i="66"/>
  <c r="U145" i="66"/>
  <c r="T145" i="66"/>
  <c r="S145" i="66"/>
  <c r="R145" i="66"/>
  <c r="Q145" i="66"/>
  <c r="P145" i="66"/>
  <c r="A145" i="66"/>
  <c r="U144" i="66"/>
  <c r="T144" i="66"/>
  <c r="S144" i="66"/>
  <c r="R144" i="66"/>
  <c r="Q144" i="66"/>
  <c r="P144" i="66"/>
  <c r="A144" i="66"/>
  <c r="U143" i="66"/>
  <c r="T143" i="66"/>
  <c r="S143" i="66"/>
  <c r="R143" i="66"/>
  <c r="Q143" i="66"/>
  <c r="P143" i="66"/>
  <c r="A143" i="66"/>
  <c r="A142" i="66"/>
  <c r="U141" i="66"/>
  <c r="T141" i="66"/>
  <c r="S141" i="66"/>
  <c r="R141" i="66"/>
  <c r="Q141" i="66"/>
  <c r="P141" i="66"/>
  <c r="A141" i="66"/>
  <c r="U140" i="66"/>
  <c r="T140" i="66"/>
  <c r="S140" i="66"/>
  <c r="R140" i="66"/>
  <c r="Q140" i="66"/>
  <c r="P140" i="66"/>
  <c r="A140" i="66"/>
  <c r="U139" i="66"/>
  <c r="T139" i="66"/>
  <c r="S139" i="66"/>
  <c r="R139" i="66"/>
  <c r="Q139" i="66"/>
  <c r="P139" i="66"/>
  <c r="A139" i="66"/>
  <c r="A138" i="66"/>
  <c r="U137" i="66"/>
  <c r="T137" i="66"/>
  <c r="S137" i="66"/>
  <c r="R137" i="66"/>
  <c r="Q137" i="66"/>
  <c r="P137" i="66"/>
  <c r="A137" i="66"/>
  <c r="U136" i="66"/>
  <c r="T136" i="66"/>
  <c r="S136" i="66"/>
  <c r="R136" i="66"/>
  <c r="Q136" i="66"/>
  <c r="P136" i="66"/>
  <c r="A136" i="66"/>
  <c r="U135" i="66"/>
  <c r="T135" i="66"/>
  <c r="S135" i="66"/>
  <c r="R135" i="66"/>
  <c r="Q135" i="66"/>
  <c r="P135" i="66"/>
  <c r="A135" i="66"/>
  <c r="U134" i="66"/>
  <c r="T134" i="66"/>
  <c r="S134" i="66"/>
  <c r="R134" i="66"/>
  <c r="Q134" i="66"/>
  <c r="P134" i="66"/>
  <c r="A134" i="66"/>
  <c r="U133" i="66"/>
  <c r="T133" i="66"/>
  <c r="S133" i="66"/>
  <c r="R133" i="66"/>
  <c r="Q133" i="66"/>
  <c r="P133" i="66"/>
  <c r="A133" i="66"/>
  <c r="U132" i="66"/>
  <c r="T132" i="66"/>
  <c r="S132" i="66"/>
  <c r="R132" i="66"/>
  <c r="Q132" i="66"/>
  <c r="P132" i="66"/>
  <c r="A132" i="66"/>
  <c r="U131" i="66"/>
  <c r="T131" i="66"/>
  <c r="S131" i="66"/>
  <c r="R131" i="66"/>
  <c r="Q131" i="66"/>
  <c r="P131" i="66"/>
  <c r="A131" i="66"/>
  <c r="U130" i="66"/>
  <c r="T130" i="66"/>
  <c r="S130" i="66"/>
  <c r="R130" i="66"/>
  <c r="Q130" i="66"/>
  <c r="P130" i="66"/>
  <c r="A130" i="66"/>
  <c r="A129" i="66"/>
  <c r="U128" i="66"/>
  <c r="T128" i="66"/>
  <c r="S128" i="66"/>
  <c r="R128" i="66"/>
  <c r="Q128" i="66"/>
  <c r="P128" i="66"/>
  <c r="A128" i="66"/>
  <c r="U127" i="66"/>
  <c r="T127" i="66"/>
  <c r="S127" i="66"/>
  <c r="R127" i="66"/>
  <c r="Q127" i="66"/>
  <c r="P127" i="66"/>
  <c r="A127" i="66"/>
  <c r="U126" i="66"/>
  <c r="T126" i="66"/>
  <c r="S126" i="66"/>
  <c r="R126" i="66"/>
  <c r="Q126" i="66"/>
  <c r="P126" i="66"/>
  <c r="A126" i="66"/>
  <c r="A125" i="66"/>
  <c r="U124" i="66"/>
  <c r="T124" i="66"/>
  <c r="S124" i="66"/>
  <c r="R124" i="66"/>
  <c r="Q124" i="66"/>
  <c r="P124" i="66"/>
  <c r="A124" i="66"/>
  <c r="U123" i="66"/>
  <c r="T123" i="66"/>
  <c r="S123" i="66"/>
  <c r="R123" i="66"/>
  <c r="Q123" i="66"/>
  <c r="P123" i="66"/>
  <c r="A123" i="66"/>
  <c r="U122" i="66"/>
  <c r="T122" i="66"/>
  <c r="S122" i="66"/>
  <c r="R122" i="66"/>
  <c r="Q122" i="66"/>
  <c r="P122" i="66"/>
  <c r="A122" i="66"/>
  <c r="U121" i="66"/>
  <c r="T121" i="66"/>
  <c r="S121" i="66"/>
  <c r="R121" i="66"/>
  <c r="Q121" i="66"/>
  <c r="P121" i="66"/>
  <c r="A121" i="66"/>
  <c r="U120" i="66"/>
  <c r="T120" i="66"/>
  <c r="S120" i="66"/>
  <c r="R120" i="66"/>
  <c r="Q120" i="66"/>
  <c r="P120" i="66"/>
  <c r="A120" i="66"/>
  <c r="U119" i="66"/>
  <c r="T119" i="66"/>
  <c r="S119" i="66"/>
  <c r="R119" i="66"/>
  <c r="Q119" i="66"/>
  <c r="P119" i="66"/>
  <c r="A119" i="66"/>
  <c r="U118" i="66"/>
  <c r="T118" i="66"/>
  <c r="S118" i="66"/>
  <c r="R118" i="66"/>
  <c r="Q118" i="66"/>
  <c r="P118" i="66"/>
  <c r="A118" i="66"/>
  <c r="U117" i="66"/>
  <c r="T117" i="66"/>
  <c r="S117" i="66"/>
  <c r="R117" i="66"/>
  <c r="Q117" i="66"/>
  <c r="P117" i="66"/>
  <c r="A117" i="66"/>
  <c r="U116" i="66"/>
  <c r="T116" i="66"/>
  <c r="S116" i="66"/>
  <c r="R116" i="66"/>
  <c r="Q116" i="66"/>
  <c r="P116" i="66"/>
  <c r="A116" i="66"/>
  <c r="A115" i="66"/>
  <c r="U114" i="66"/>
  <c r="T114" i="66"/>
  <c r="S114" i="66"/>
  <c r="R114" i="66"/>
  <c r="Q114" i="66"/>
  <c r="P114" i="66"/>
  <c r="A114" i="66"/>
  <c r="U113" i="66"/>
  <c r="T113" i="66"/>
  <c r="S113" i="66"/>
  <c r="R113" i="66"/>
  <c r="Q113" i="66"/>
  <c r="P113" i="66"/>
  <c r="A113" i="66"/>
  <c r="U112" i="66"/>
  <c r="T112" i="66"/>
  <c r="S112" i="66"/>
  <c r="R112" i="66"/>
  <c r="Q112" i="66"/>
  <c r="P112" i="66"/>
  <c r="A112" i="66"/>
  <c r="U111" i="66"/>
  <c r="T111" i="66"/>
  <c r="S111" i="66"/>
  <c r="R111" i="66"/>
  <c r="Q111" i="66"/>
  <c r="P111" i="66"/>
  <c r="A111" i="66"/>
  <c r="U110" i="66"/>
  <c r="T110" i="66"/>
  <c r="S110" i="66"/>
  <c r="R110" i="66"/>
  <c r="Q110" i="66"/>
  <c r="P110" i="66"/>
  <c r="A110" i="66"/>
  <c r="U109" i="66"/>
  <c r="T109" i="66"/>
  <c r="S109" i="66"/>
  <c r="R109" i="66"/>
  <c r="Q109" i="66"/>
  <c r="P109" i="66"/>
  <c r="A109" i="66"/>
  <c r="U108" i="66"/>
  <c r="T108" i="66"/>
  <c r="S108" i="66"/>
  <c r="R108" i="66"/>
  <c r="Q108" i="66"/>
  <c r="P108" i="66"/>
  <c r="A108" i="66"/>
  <c r="U107" i="66"/>
  <c r="T107" i="66"/>
  <c r="S107" i="66"/>
  <c r="R107" i="66"/>
  <c r="Q107" i="66"/>
  <c r="P107" i="66"/>
  <c r="A107" i="66"/>
  <c r="U106" i="66"/>
  <c r="T106" i="66"/>
  <c r="S106" i="66"/>
  <c r="R106" i="66"/>
  <c r="Q106" i="66"/>
  <c r="P106" i="66"/>
  <c r="A106" i="66"/>
  <c r="A105" i="66"/>
  <c r="U104" i="66"/>
  <c r="T104" i="66"/>
  <c r="S104" i="66"/>
  <c r="R104" i="66"/>
  <c r="Q104" i="66"/>
  <c r="P104" i="66"/>
  <c r="A104" i="66"/>
  <c r="U103" i="66"/>
  <c r="T103" i="66"/>
  <c r="S103" i="66"/>
  <c r="R103" i="66"/>
  <c r="Q103" i="66"/>
  <c r="P103" i="66"/>
  <c r="A103" i="66"/>
  <c r="U102" i="66"/>
  <c r="T102" i="66"/>
  <c r="S102" i="66"/>
  <c r="R102" i="66"/>
  <c r="Q102" i="66"/>
  <c r="P102" i="66"/>
  <c r="A102" i="66"/>
  <c r="U101" i="66"/>
  <c r="T101" i="66"/>
  <c r="S101" i="66"/>
  <c r="R101" i="66"/>
  <c r="Q101" i="66"/>
  <c r="P101" i="66"/>
  <c r="A101" i="66"/>
  <c r="U100" i="66"/>
  <c r="T100" i="66"/>
  <c r="S100" i="66"/>
  <c r="R100" i="66"/>
  <c r="Q100" i="66"/>
  <c r="P100" i="66"/>
  <c r="A100" i="66"/>
  <c r="U99" i="66"/>
  <c r="T99" i="66"/>
  <c r="S99" i="66"/>
  <c r="R99" i="66"/>
  <c r="Q99" i="66"/>
  <c r="P99" i="66"/>
  <c r="A99" i="66"/>
  <c r="U98" i="66"/>
  <c r="T98" i="66"/>
  <c r="S98" i="66"/>
  <c r="R98" i="66"/>
  <c r="Q98" i="66"/>
  <c r="P98" i="66"/>
  <c r="A98" i="66"/>
  <c r="U97" i="66"/>
  <c r="T97" i="66"/>
  <c r="S97" i="66"/>
  <c r="R97" i="66"/>
  <c r="Q97" i="66"/>
  <c r="P97" i="66"/>
  <c r="A97" i="66"/>
  <c r="U96" i="66"/>
  <c r="T96" i="66"/>
  <c r="S96" i="66"/>
  <c r="R96" i="66"/>
  <c r="Q96" i="66"/>
  <c r="P96" i="66"/>
  <c r="A96" i="66"/>
  <c r="A95" i="66"/>
  <c r="U94" i="66"/>
  <c r="T94" i="66"/>
  <c r="S94" i="66"/>
  <c r="R94" i="66"/>
  <c r="Q94" i="66"/>
  <c r="P94" i="66"/>
  <c r="A94" i="66"/>
  <c r="U93" i="66"/>
  <c r="T93" i="66"/>
  <c r="S93" i="66"/>
  <c r="R93" i="66"/>
  <c r="Q93" i="66"/>
  <c r="P93" i="66"/>
  <c r="A93" i="66"/>
  <c r="U92" i="66"/>
  <c r="T92" i="66"/>
  <c r="S92" i="66"/>
  <c r="R92" i="66"/>
  <c r="Q92" i="66"/>
  <c r="P92" i="66"/>
  <c r="A92" i="66"/>
  <c r="U91" i="66"/>
  <c r="T91" i="66"/>
  <c r="S91" i="66"/>
  <c r="R91" i="66"/>
  <c r="Q91" i="66"/>
  <c r="P91" i="66"/>
  <c r="A91" i="66"/>
  <c r="U90" i="66"/>
  <c r="T90" i="66"/>
  <c r="S90" i="66"/>
  <c r="R90" i="66"/>
  <c r="Q90" i="66"/>
  <c r="P90" i="66"/>
  <c r="A90" i="66"/>
  <c r="U89" i="66"/>
  <c r="T89" i="66"/>
  <c r="S89" i="66"/>
  <c r="R89" i="66"/>
  <c r="Q89" i="66"/>
  <c r="P89" i="66"/>
  <c r="A89" i="66"/>
  <c r="U88" i="66"/>
  <c r="T88" i="66"/>
  <c r="S88" i="66"/>
  <c r="R88" i="66"/>
  <c r="Q88" i="66"/>
  <c r="P88" i="66"/>
  <c r="A88" i="66"/>
  <c r="U87" i="66"/>
  <c r="T87" i="66"/>
  <c r="S87" i="66"/>
  <c r="R87" i="66"/>
  <c r="Q87" i="66"/>
  <c r="P87" i="66"/>
  <c r="A87" i="66"/>
  <c r="U86" i="66"/>
  <c r="T86" i="66"/>
  <c r="S86" i="66"/>
  <c r="R86" i="66"/>
  <c r="Q86" i="66"/>
  <c r="P86" i="66"/>
  <c r="A86" i="66"/>
  <c r="A85" i="66"/>
  <c r="U84" i="66"/>
  <c r="T84" i="66"/>
  <c r="S84" i="66"/>
  <c r="R84" i="66"/>
  <c r="Q84" i="66"/>
  <c r="P84" i="66"/>
  <c r="A84" i="66"/>
  <c r="U83" i="66"/>
  <c r="T83" i="66"/>
  <c r="S83" i="66"/>
  <c r="R83" i="66"/>
  <c r="Q83" i="66"/>
  <c r="P83" i="66"/>
  <c r="A83" i="66"/>
  <c r="U82" i="66"/>
  <c r="T82" i="66"/>
  <c r="S82" i="66"/>
  <c r="R82" i="66"/>
  <c r="Q82" i="66"/>
  <c r="P82" i="66"/>
  <c r="A82" i="66"/>
  <c r="U81" i="66"/>
  <c r="T81" i="66"/>
  <c r="S81" i="66"/>
  <c r="R81" i="66"/>
  <c r="Q81" i="66"/>
  <c r="P81" i="66"/>
  <c r="A81" i="66"/>
  <c r="U80" i="66"/>
  <c r="T80" i="66"/>
  <c r="S80" i="66"/>
  <c r="R80" i="66"/>
  <c r="Q80" i="66"/>
  <c r="P80" i="66"/>
  <c r="A80" i="66"/>
  <c r="U79" i="66"/>
  <c r="T79" i="66"/>
  <c r="S79" i="66"/>
  <c r="R79" i="66"/>
  <c r="Q79" i="66"/>
  <c r="P79" i="66"/>
  <c r="A79" i="66"/>
  <c r="U78" i="66"/>
  <c r="T78" i="66"/>
  <c r="S78" i="66"/>
  <c r="R78" i="66"/>
  <c r="Q78" i="66"/>
  <c r="P78" i="66"/>
  <c r="A78" i="66"/>
  <c r="A77" i="66"/>
  <c r="A76" i="66"/>
  <c r="U75" i="66"/>
  <c r="T75" i="66"/>
  <c r="S75" i="66"/>
  <c r="R75" i="66"/>
  <c r="Q75" i="66"/>
  <c r="P75" i="66"/>
  <c r="A75" i="66"/>
  <c r="U74" i="66"/>
  <c r="T74" i="66"/>
  <c r="S74" i="66"/>
  <c r="R74" i="66"/>
  <c r="Q74" i="66"/>
  <c r="P74" i="66"/>
  <c r="A74" i="66"/>
  <c r="U73" i="66"/>
  <c r="T73" i="66"/>
  <c r="S73" i="66"/>
  <c r="R73" i="66"/>
  <c r="Q73" i="66"/>
  <c r="P73" i="66"/>
  <c r="A73" i="66"/>
  <c r="U72" i="66"/>
  <c r="T72" i="66"/>
  <c r="S72" i="66"/>
  <c r="R72" i="66"/>
  <c r="Q72" i="66"/>
  <c r="P72" i="66"/>
  <c r="A72" i="66"/>
  <c r="U71" i="66"/>
  <c r="T71" i="66"/>
  <c r="S71" i="66"/>
  <c r="R71" i="66"/>
  <c r="Q71" i="66"/>
  <c r="P71" i="66"/>
  <c r="A71" i="66"/>
  <c r="U70" i="66"/>
  <c r="T70" i="66"/>
  <c r="S70" i="66"/>
  <c r="R70" i="66"/>
  <c r="Q70" i="66"/>
  <c r="P70" i="66"/>
  <c r="A70" i="66"/>
  <c r="U69" i="66"/>
  <c r="T69" i="66"/>
  <c r="S69" i="66"/>
  <c r="R69" i="66"/>
  <c r="Q69" i="66"/>
  <c r="P69" i="66"/>
  <c r="A69" i="66"/>
  <c r="A68" i="66"/>
  <c r="U67" i="66"/>
  <c r="T67" i="66"/>
  <c r="S67" i="66"/>
  <c r="R67" i="66"/>
  <c r="Q67" i="66"/>
  <c r="P67" i="66"/>
  <c r="A67" i="66"/>
  <c r="U66" i="66"/>
  <c r="T66" i="66"/>
  <c r="S66" i="66"/>
  <c r="R66" i="66"/>
  <c r="Q66" i="66"/>
  <c r="P66" i="66"/>
  <c r="A66" i="66"/>
  <c r="U65" i="66"/>
  <c r="T65" i="66"/>
  <c r="S65" i="66"/>
  <c r="R65" i="66"/>
  <c r="Q65" i="66"/>
  <c r="P65" i="66"/>
  <c r="A65" i="66"/>
  <c r="A64" i="66"/>
  <c r="U63" i="66"/>
  <c r="T63" i="66"/>
  <c r="S63" i="66"/>
  <c r="R63" i="66"/>
  <c r="Q63" i="66"/>
  <c r="P63" i="66"/>
  <c r="A63" i="66"/>
  <c r="U62" i="66"/>
  <c r="T62" i="66"/>
  <c r="S62" i="66"/>
  <c r="R62" i="66"/>
  <c r="Q62" i="66"/>
  <c r="P62" i="66"/>
  <c r="A62" i="66"/>
  <c r="U61" i="66"/>
  <c r="T61" i="66"/>
  <c r="S61" i="66"/>
  <c r="R61" i="66"/>
  <c r="Q61" i="66"/>
  <c r="P61" i="66"/>
  <c r="A61" i="66"/>
  <c r="U60" i="66"/>
  <c r="T60" i="66"/>
  <c r="S60" i="66"/>
  <c r="R60" i="66"/>
  <c r="Q60" i="66"/>
  <c r="P60" i="66"/>
  <c r="A60" i="66"/>
  <c r="U59" i="66"/>
  <c r="T59" i="66"/>
  <c r="S59" i="66"/>
  <c r="R59" i="66"/>
  <c r="Q59" i="66"/>
  <c r="P59" i="66"/>
  <c r="A59" i="66"/>
  <c r="U58" i="66"/>
  <c r="T58" i="66"/>
  <c r="S58" i="66"/>
  <c r="R58" i="66"/>
  <c r="Q58" i="66"/>
  <c r="P58" i="66"/>
  <c r="A58" i="66"/>
  <c r="U57" i="66"/>
  <c r="T57" i="66"/>
  <c r="S57" i="66"/>
  <c r="R57" i="66"/>
  <c r="Q57" i="66"/>
  <c r="P57" i="66"/>
  <c r="A57" i="66"/>
  <c r="U56" i="66"/>
  <c r="T56" i="66"/>
  <c r="S56" i="66"/>
  <c r="R56" i="66"/>
  <c r="Q56" i="66"/>
  <c r="P56" i="66"/>
  <c r="A56" i="66"/>
  <c r="A55" i="66"/>
  <c r="U54" i="66"/>
  <c r="T54" i="66"/>
  <c r="S54" i="66"/>
  <c r="R54" i="66"/>
  <c r="Q54" i="66"/>
  <c r="P54" i="66"/>
  <c r="A54" i="66"/>
  <c r="U53" i="66"/>
  <c r="T53" i="66"/>
  <c r="S53" i="66"/>
  <c r="R53" i="66"/>
  <c r="Q53" i="66"/>
  <c r="P53" i="66"/>
  <c r="A53" i="66"/>
  <c r="U52" i="66"/>
  <c r="T52" i="66"/>
  <c r="S52" i="66"/>
  <c r="R52" i="66"/>
  <c r="Q52" i="66"/>
  <c r="P52" i="66"/>
  <c r="A52" i="66"/>
  <c r="A51" i="66"/>
  <c r="U50" i="66"/>
  <c r="T50" i="66"/>
  <c r="S50" i="66"/>
  <c r="R50" i="66"/>
  <c r="Q50" i="66"/>
  <c r="P50" i="66"/>
  <c r="A50" i="66"/>
  <c r="U49" i="66"/>
  <c r="T49" i="66"/>
  <c r="S49" i="66"/>
  <c r="R49" i="66"/>
  <c r="Q49" i="66"/>
  <c r="P49" i="66"/>
  <c r="A49" i="66"/>
  <c r="U48" i="66"/>
  <c r="T48" i="66"/>
  <c r="S48" i="66"/>
  <c r="R48" i="66"/>
  <c r="Q48" i="66"/>
  <c r="P48" i="66"/>
  <c r="A48" i="66"/>
  <c r="U47" i="66"/>
  <c r="T47" i="66"/>
  <c r="S47" i="66"/>
  <c r="R47" i="66"/>
  <c r="Q47" i="66"/>
  <c r="P47" i="66"/>
  <c r="A47" i="66"/>
  <c r="U46" i="66"/>
  <c r="T46" i="66"/>
  <c r="S46" i="66"/>
  <c r="R46" i="66"/>
  <c r="Q46" i="66"/>
  <c r="P46" i="66"/>
  <c r="A46" i="66"/>
  <c r="U45" i="66"/>
  <c r="T45" i="66"/>
  <c r="S45" i="66"/>
  <c r="R45" i="66"/>
  <c r="Q45" i="66"/>
  <c r="P45" i="66"/>
  <c r="A45" i="66"/>
  <c r="U44" i="66"/>
  <c r="T44" i="66"/>
  <c r="S44" i="66"/>
  <c r="R44" i="66"/>
  <c r="Q44" i="66"/>
  <c r="P44" i="66"/>
  <c r="A44" i="66"/>
  <c r="U43" i="66"/>
  <c r="T43" i="66"/>
  <c r="S43" i="66"/>
  <c r="R43" i="66"/>
  <c r="Q43" i="66"/>
  <c r="P43" i="66"/>
  <c r="A43" i="66"/>
  <c r="U42" i="66"/>
  <c r="T42" i="66"/>
  <c r="S42" i="66"/>
  <c r="R42" i="66"/>
  <c r="Q42" i="66"/>
  <c r="P42" i="66"/>
  <c r="A42" i="66"/>
  <c r="A41" i="66"/>
  <c r="U40" i="66"/>
  <c r="T40" i="66"/>
  <c r="S40" i="66"/>
  <c r="R40" i="66"/>
  <c r="Q40" i="66"/>
  <c r="P40" i="66"/>
  <c r="A40" i="66"/>
  <c r="U39" i="66"/>
  <c r="T39" i="66"/>
  <c r="S39" i="66"/>
  <c r="R39" i="66"/>
  <c r="Q39" i="66"/>
  <c r="P39" i="66"/>
  <c r="A39" i="66"/>
  <c r="U38" i="66"/>
  <c r="T38" i="66"/>
  <c r="S38" i="66"/>
  <c r="R38" i="66"/>
  <c r="Q38" i="66"/>
  <c r="P38" i="66"/>
  <c r="A38" i="66"/>
  <c r="U37" i="66"/>
  <c r="T37" i="66"/>
  <c r="S37" i="66"/>
  <c r="R37" i="66"/>
  <c r="Q37" i="66"/>
  <c r="P37" i="66"/>
  <c r="A37" i="66"/>
  <c r="U36" i="66"/>
  <c r="T36" i="66"/>
  <c r="S36" i="66"/>
  <c r="R36" i="66"/>
  <c r="Q36" i="66"/>
  <c r="P36" i="66"/>
  <c r="A36" i="66"/>
  <c r="U35" i="66"/>
  <c r="T35" i="66"/>
  <c r="S35" i="66"/>
  <c r="R35" i="66"/>
  <c r="Q35" i="66"/>
  <c r="P35" i="66"/>
  <c r="A35" i="66"/>
  <c r="U34" i="66"/>
  <c r="T34" i="66"/>
  <c r="S34" i="66"/>
  <c r="R34" i="66"/>
  <c r="Q34" i="66"/>
  <c r="P34" i="66"/>
  <c r="A34" i="66"/>
  <c r="U33" i="66"/>
  <c r="T33" i="66"/>
  <c r="S33" i="66"/>
  <c r="R33" i="66"/>
  <c r="Q33" i="66"/>
  <c r="P33" i="66"/>
  <c r="A33" i="66"/>
  <c r="U32" i="66"/>
  <c r="T32" i="66"/>
  <c r="S32" i="66"/>
  <c r="R32" i="66"/>
  <c r="Q32" i="66"/>
  <c r="P32" i="66"/>
  <c r="A32" i="66"/>
  <c r="U31" i="66"/>
  <c r="T31" i="66"/>
  <c r="S31" i="66"/>
  <c r="R31" i="66"/>
  <c r="Q31" i="66"/>
  <c r="P31" i="66"/>
  <c r="A31" i="66"/>
  <c r="U30" i="66"/>
  <c r="T30" i="66"/>
  <c r="S30" i="66"/>
  <c r="R30" i="66"/>
  <c r="Q30" i="66"/>
  <c r="P30" i="66"/>
  <c r="A30" i="66"/>
  <c r="U29" i="66"/>
  <c r="T29" i="66"/>
  <c r="S29" i="66"/>
  <c r="R29" i="66"/>
  <c r="Q29" i="66"/>
  <c r="P29" i="66"/>
  <c r="A29" i="66"/>
  <c r="U28" i="66"/>
  <c r="T28" i="66"/>
  <c r="S28" i="66"/>
  <c r="R28" i="66"/>
  <c r="Q28" i="66"/>
  <c r="P28" i="66"/>
  <c r="A28" i="66"/>
  <c r="U27" i="66"/>
  <c r="T27" i="66"/>
  <c r="S27" i="66"/>
  <c r="R27" i="66"/>
  <c r="Q27" i="66"/>
  <c r="P27" i="66"/>
  <c r="A27" i="66"/>
  <c r="U26" i="66"/>
  <c r="T26" i="66"/>
  <c r="S26" i="66"/>
  <c r="R26" i="66"/>
  <c r="Q26" i="66"/>
  <c r="P26" i="66"/>
  <c r="A26" i="66"/>
  <c r="U25" i="66"/>
  <c r="T25" i="66"/>
  <c r="S25" i="66"/>
  <c r="R25" i="66"/>
  <c r="Q25" i="66"/>
  <c r="P25" i="66"/>
  <c r="A25" i="66"/>
  <c r="U24" i="66"/>
  <c r="T24" i="66"/>
  <c r="S24" i="66"/>
  <c r="R24" i="66"/>
  <c r="Q24" i="66"/>
  <c r="P24" i="66"/>
  <c r="A24" i="66"/>
  <c r="U23" i="66"/>
  <c r="T23" i="66"/>
  <c r="S23" i="66"/>
  <c r="R23" i="66"/>
  <c r="Q23" i="66"/>
  <c r="P23" i="66"/>
  <c r="A23" i="66"/>
  <c r="U22" i="66"/>
  <c r="T22" i="66"/>
  <c r="S22" i="66"/>
  <c r="R22" i="66"/>
  <c r="Q22" i="66"/>
  <c r="P22" i="66"/>
  <c r="A22" i="66"/>
  <c r="A21" i="66"/>
  <c r="U20" i="66"/>
  <c r="T20" i="66"/>
  <c r="S20" i="66"/>
  <c r="R20" i="66"/>
  <c r="Q20" i="66"/>
  <c r="P20" i="66"/>
  <c r="A20" i="66"/>
  <c r="U19" i="66"/>
  <c r="T19" i="66"/>
  <c r="S19" i="66"/>
  <c r="R19" i="66"/>
  <c r="Q19" i="66"/>
  <c r="P19" i="66"/>
  <c r="A19" i="66"/>
  <c r="U18" i="66"/>
  <c r="T18" i="66"/>
  <c r="S18" i="66"/>
  <c r="R18" i="66"/>
  <c r="Q18" i="66"/>
  <c r="P18" i="66"/>
  <c r="A18" i="66"/>
  <c r="U17" i="66"/>
  <c r="T17" i="66"/>
  <c r="S17" i="66"/>
  <c r="R17" i="66"/>
  <c r="Q17" i="66"/>
  <c r="P17" i="66"/>
  <c r="A17" i="66"/>
  <c r="U16" i="66"/>
  <c r="T16" i="66"/>
  <c r="S16" i="66"/>
  <c r="R16" i="66"/>
  <c r="Q16" i="66"/>
  <c r="P16" i="66"/>
  <c r="A16" i="66"/>
  <c r="U15" i="66"/>
  <c r="T15" i="66"/>
  <c r="S15" i="66"/>
  <c r="R15" i="66"/>
  <c r="Q15" i="66"/>
  <c r="P15" i="66"/>
  <c r="A15" i="66"/>
  <c r="U14" i="66"/>
  <c r="T14" i="66"/>
  <c r="S14" i="66"/>
  <c r="R14" i="66"/>
  <c r="Q14" i="66"/>
  <c r="P14" i="66"/>
  <c r="A14" i="66"/>
  <c r="U13" i="66"/>
  <c r="T13" i="66"/>
  <c r="S13" i="66"/>
  <c r="R13" i="66"/>
  <c r="Q13" i="66"/>
  <c r="P13" i="66"/>
  <c r="A13" i="66"/>
  <c r="U12" i="66"/>
  <c r="T12" i="66"/>
  <c r="S12" i="66"/>
  <c r="R12" i="66"/>
  <c r="Q12" i="66"/>
  <c r="P12" i="66"/>
  <c r="A12" i="66"/>
  <c r="A11" i="66"/>
  <c r="U10" i="66"/>
  <c r="T10" i="66"/>
  <c r="S10" i="66"/>
  <c r="R10" i="66"/>
  <c r="Q10" i="66"/>
  <c r="P10" i="66"/>
  <c r="A10" i="66"/>
  <c r="U9" i="66"/>
  <c r="T9" i="66"/>
  <c r="S9" i="66"/>
  <c r="R9" i="66"/>
  <c r="Q9" i="66"/>
  <c r="P9" i="66"/>
  <c r="A9" i="66"/>
  <c r="U8" i="66"/>
  <c r="T8" i="66"/>
  <c r="S8" i="66"/>
  <c r="R8" i="66"/>
  <c r="Q8" i="66"/>
  <c r="P8" i="66"/>
  <c r="A8" i="66"/>
  <c r="U7" i="66"/>
  <c r="T7" i="66"/>
  <c r="S7" i="66"/>
  <c r="R7" i="66"/>
  <c r="Q7" i="66"/>
  <c r="P7" i="66"/>
  <c r="A7" i="66"/>
  <c r="U6" i="66"/>
  <c r="T6" i="66"/>
  <c r="S6" i="66"/>
  <c r="R6" i="66"/>
  <c r="Q6" i="66"/>
  <c r="P6" i="66"/>
  <c r="A6" i="66"/>
  <c r="U5" i="66"/>
  <c r="T5" i="66"/>
  <c r="S5" i="66"/>
  <c r="R5" i="66"/>
  <c r="Q5" i="66"/>
  <c r="P5" i="66"/>
  <c r="A5" i="66"/>
  <c r="U4" i="66"/>
  <c r="T4" i="66"/>
  <c r="S4" i="66"/>
  <c r="R4" i="66"/>
  <c r="Q4" i="66"/>
  <c r="P4" i="66"/>
  <c r="A4" i="66"/>
  <c r="Q3" i="66"/>
  <c r="A3" i="66"/>
  <c r="A2" i="66"/>
  <c r="G150" i="65"/>
  <c r="U142" i="66" s="1"/>
  <c r="F150" i="65"/>
  <c r="T142" i="66" s="1"/>
  <c r="E150" i="65"/>
  <c r="S142" i="66" s="1"/>
  <c r="D150" i="65"/>
  <c r="R142" i="66" s="1"/>
  <c r="C150" i="65"/>
  <c r="Q142" i="66" s="1"/>
  <c r="B150" i="65"/>
  <c r="P142" i="66" s="1"/>
  <c r="G146" i="65"/>
  <c r="U138" i="66" s="1"/>
  <c r="F146" i="65"/>
  <c r="T138" i="66" s="1"/>
  <c r="E146" i="65"/>
  <c r="S138" i="66" s="1"/>
  <c r="D146" i="65"/>
  <c r="R138" i="66" s="1"/>
  <c r="C146" i="65"/>
  <c r="Q138" i="66" s="1"/>
  <c r="B146" i="65"/>
  <c r="P138" i="66" s="1"/>
  <c r="G137" i="65"/>
  <c r="U129" i="66" s="1"/>
  <c r="F137" i="65"/>
  <c r="T129" i="66" s="1"/>
  <c r="E137" i="65"/>
  <c r="S129" i="66" s="1"/>
  <c r="D137" i="65"/>
  <c r="R129" i="66" s="1"/>
  <c r="C137" i="65"/>
  <c r="Q129" i="66" s="1"/>
  <c r="B137" i="65"/>
  <c r="P129" i="66" s="1"/>
  <c r="G133" i="65"/>
  <c r="U125" i="66" s="1"/>
  <c r="F133" i="65"/>
  <c r="T125" i="66" s="1"/>
  <c r="E133" i="65"/>
  <c r="S125" i="66" s="1"/>
  <c r="D133" i="65"/>
  <c r="R125" i="66" s="1"/>
  <c r="C133" i="65"/>
  <c r="Q125" i="66" s="1"/>
  <c r="B133" i="65"/>
  <c r="P125" i="66" s="1"/>
  <c r="G123" i="65"/>
  <c r="U115" i="66" s="1"/>
  <c r="F123" i="65"/>
  <c r="T115" i="66" s="1"/>
  <c r="E123" i="65"/>
  <c r="S115" i="66" s="1"/>
  <c r="D123" i="65"/>
  <c r="R115" i="66" s="1"/>
  <c r="C123" i="65"/>
  <c r="Q115" i="66" s="1"/>
  <c r="B123" i="65"/>
  <c r="P115" i="66" s="1"/>
  <c r="G113" i="65"/>
  <c r="U105" i="66" s="1"/>
  <c r="F113" i="65"/>
  <c r="T105" i="66" s="1"/>
  <c r="E113" i="65"/>
  <c r="S105" i="66" s="1"/>
  <c r="D113" i="65"/>
  <c r="R105" i="66" s="1"/>
  <c r="C113" i="65"/>
  <c r="Q105" i="66" s="1"/>
  <c r="B113" i="65"/>
  <c r="P105" i="66" s="1"/>
  <c r="G103" i="65"/>
  <c r="U95" i="66" s="1"/>
  <c r="F103" i="65"/>
  <c r="T95" i="66" s="1"/>
  <c r="E103" i="65"/>
  <c r="S95" i="66" s="1"/>
  <c r="D103" i="65"/>
  <c r="R95" i="66" s="1"/>
  <c r="C103" i="65"/>
  <c r="Q95" i="66" s="1"/>
  <c r="B103" i="65"/>
  <c r="P95" i="66" s="1"/>
  <c r="G93" i="65"/>
  <c r="U85" i="66" s="1"/>
  <c r="F93" i="65"/>
  <c r="T85" i="66" s="1"/>
  <c r="E93" i="65"/>
  <c r="S85" i="66" s="1"/>
  <c r="D93" i="65"/>
  <c r="R85" i="66" s="1"/>
  <c r="C93" i="65"/>
  <c r="Q85" i="66" s="1"/>
  <c r="B93" i="65"/>
  <c r="P85" i="66" s="1"/>
  <c r="G85" i="65"/>
  <c r="U77" i="66" s="1"/>
  <c r="F85" i="65"/>
  <c r="T77" i="66" s="1"/>
  <c r="E85" i="65"/>
  <c r="S77" i="66" s="1"/>
  <c r="D85" i="65"/>
  <c r="R77" i="66" s="1"/>
  <c r="C85" i="65"/>
  <c r="Q77" i="66" s="1"/>
  <c r="B85" i="65"/>
  <c r="P77" i="66" s="1"/>
  <c r="G84" i="65"/>
  <c r="U76" i="66" s="1"/>
  <c r="F84" i="65"/>
  <c r="T76" i="66" s="1"/>
  <c r="E84" i="65"/>
  <c r="S76" i="66" s="1"/>
  <c r="D84" i="65"/>
  <c r="R76" i="66" s="1"/>
  <c r="C84" i="65"/>
  <c r="Q76" i="66" s="1"/>
  <c r="B84" i="65"/>
  <c r="P76" i="66" s="1"/>
  <c r="G75" i="65"/>
  <c r="U68" i="66" s="1"/>
  <c r="F75" i="65"/>
  <c r="T68" i="66" s="1"/>
  <c r="E75" i="65"/>
  <c r="S68" i="66" s="1"/>
  <c r="D75" i="65"/>
  <c r="R68" i="66" s="1"/>
  <c r="C75" i="65"/>
  <c r="Q68" i="66" s="1"/>
  <c r="B75" i="65"/>
  <c r="P68" i="66" s="1"/>
  <c r="G71" i="65"/>
  <c r="U64" i="66" s="1"/>
  <c r="F71" i="65"/>
  <c r="T64" i="66" s="1"/>
  <c r="E71" i="65"/>
  <c r="S64" i="66" s="1"/>
  <c r="D71" i="65"/>
  <c r="R64" i="66" s="1"/>
  <c r="C71" i="65"/>
  <c r="Q64" i="66" s="1"/>
  <c r="B71" i="65"/>
  <c r="P64" i="66" s="1"/>
  <c r="G62" i="65"/>
  <c r="U55" i="66" s="1"/>
  <c r="F62" i="65"/>
  <c r="T55" i="66" s="1"/>
  <c r="E62" i="65"/>
  <c r="S55" i="66" s="1"/>
  <c r="D62" i="65"/>
  <c r="R55" i="66" s="1"/>
  <c r="C62" i="65"/>
  <c r="Q55" i="66" s="1"/>
  <c r="B62" i="65"/>
  <c r="P55" i="66" s="1"/>
  <c r="G58" i="65"/>
  <c r="U51" i="66" s="1"/>
  <c r="F58" i="65"/>
  <c r="T51" i="66" s="1"/>
  <c r="E58" i="65"/>
  <c r="S51" i="66" s="1"/>
  <c r="D58" i="65"/>
  <c r="R51" i="66" s="1"/>
  <c r="C58" i="65"/>
  <c r="Q51" i="66" s="1"/>
  <c r="B58" i="65"/>
  <c r="P51" i="66" s="1"/>
  <c r="G48" i="65"/>
  <c r="U41" i="66" s="1"/>
  <c r="F48" i="65"/>
  <c r="T41" i="66" s="1"/>
  <c r="E48" i="65"/>
  <c r="S41" i="66" s="1"/>
  <c r="D48" i="65"/>
  <c r="R41" i="66" s="1"/>
  <c r="C48" i="65"/>
  <c r="Q41" i="66" s="1"/>
  <c r="B48" i="65"/>
  <c r="P41" i="66" s="1"/>
  <c r="G28" i="65"/>
  <c r="U21" i="66" s="1"/>
  <c r="F28" i="65"/>
  <c r="T21" i="66" s="1"/>
  <c r="E28" i="65"/>
  <c r="S21" i="66" s="1"/>
  <c r="D28" i="65"/>
  <c r="R21" i="66" s="1"/>
  <c r="C28" i="65"/>
  <c r="Q21" i="66" s="1"/>
  <c r="B28" i="65"/>
  <c r="P21" i="66" s="1"/>
  <c r="G18" i="65"/>
  <c r="U11" i="66" s="1"/>
  <c r="F18" i="65"/>
  <c r="T11" i="66" s="1"/>
  <c r="E18" i="65"/>
  <c r="S11" i="66" s="1"/>
  <c r="D18" i="65"/>
  <c r="R11" i="66" s="1"/>
  <c r="C18" i="65"/>
  <c r="Q11" i="66" s="1"/>
  <c r="B18" i="65"/>
  <c r="P11" i="66" s="1"/>
  <c r="G10" i="65"/>
  <c r="U3" i="66" s="1"/>
  <c r="F10" i="65"/>
  <c r="T3" i="66" s="1"/>
  <c r="E10" i="65"/>
  <c r="S3" i="66" s="1"/>
  <c r="D10" i="65"/>
  <c r="R3" i="66" s="1"/>
  <c r="B10" i="65"/>
  <c r="P3" i="66" s="1"/>
  <c r="F9" i="65"/>
  <c r="T2" i="66" s="1"/>
  <c r="D9" i="65"/>
  <c r="R2" i="66" s="1"/>
  <c r="B9" i="65"/>
  <c r="P2" i="66" s="1"/>
  <c r="A5" i="65"/>
  <c r="A62" i="64"/>
  <c r="U61" i="64"/>
  <c r="T61" i="64"/>
  <c r="S61" i="64"/>
  <c r="R61" i="64"/>
  <c r="Q61" i="64"/>
  <c r="P61" i="64"/>
  <c r="A61" i="64"/>
  <c r="U60" i="64"/>
  <c r="T60" i="64"/>
  <c r="S60" i="64"/>
  <c r="R60" i="64"/>
  <c r="Q60" i="64"/>
  <c r="P60" i="64"/>
  <c r="A60" i="64"/>
  <c r="A59" i="64"/>
  <c r="U58" i="64"/>
  <c r="T58" i="64"/>
  <c r="S58" i="64"/>
  <c r="R58" i="64"/>
  <c r="Q58" i="64"/>
  <c r="P58" i="64"/>
  <c r="A58" i="64"/>
  <c r="A57" i="64"/>
  <c r="R56" i="64"/>
  <c r="A56" i="64"/>
  <c r="U55" i="64"/>
  <c r="T55" i="64"/>
  <c r="S55" i="64"/>
  <c r="R55" i="64"/>
  <c r="Q55" i="64"/>
  <c r="P55" i="64"/>
  <c r="A55" i="64"/>
  <c r="U54" i="64"/>
  <c r="T54" i="64"/>
  <c r="S54" i="64"/>
  <c r="R54" i="64"/>
  <c r="Q54" i="64"/>
  <c r="P54" i="64"/>
  <c r="A54" i="64"/>
  <c r="U53" i="64"/>
  <c r="T53" i="64"/>
  <c r="S53" i="64"/>
  <c r="R53" i="64"/>
  <c r="Q53" i="64"/>
  <c r="P53" i="64"/>
  <c r="A53" i="64"/>
  <c r="U52" i="64"/>
  <c r="T52" i="64"/>
  <c r="S52" i="64"/>
  <c r="R52" i="64"/>
  <c r="Q52" i="64"/>
  <c r="P52" i="64"/>
  <c r="A52" i="64"/>
  <c r="A51" i="64"/>
  <c r="U50" i="64"/>
  <c r="T50" i="64"/>
  <c r="S50" i="64"/>
  <c r="R50" i="64"/>
  <c r="Q50" i="64"/>
  <c r="P50" i="64"/>
  <c r="A50" i="64"/>
  <c r="U49" i="64"/>
  <c r="T49" i="64"/>
  <c r="S49" i="64"/>
  <c r="R49" i="64"/>
  <c r="Q49" i="64"/>
  <c r="P49" i="64"/>
  <c r="A49" i="64"/>
  <c r="U48" i="64"/>
  <c r="T48" i="64"/>
  <c r="S48" i="64"/>
  <c r="R48" i="64"/>
  <c r="Q48" i="64"/>
  <c r="P48" i="64"/>
  <c r="A48" i="64"/>
  <c r="U47" i="64"/>
  <c r="T47" i="64"/>
  <c r="S47" i="64"/>
  <c r="R47" i="64"/>
  <c r="Q47" i="64"/>
  <c r="P47" i="64"/>
  <c r="A47" i="64"/>
  <c r="A46" i="64"/>
  <c r="U45" i="64"/>
  <c r="T45" i="64"/>
  <c r="S45" i="64"/>
  <c r="R45" i="64"/>
  <c r="Q45" i="64"/>
  <c r="P45" i="64"/>
  <c r="A45" i="64"/>
  <c r="U44" i="64"/>
  <c r="T44" i="64"/>
  <c r="S44" i="64"/>
  <c r="R44" i="64"/>
  <c r="Q44" i="64"/>
  <c r="P44" i="64"/>
  <c r="A44" i="64"/>
  <c r="U43" i="64"/>
  <c r="T43" i="64"/>
  <c r="S43" i="64"/>
  <c r="R43" i="64"/>
  <c r="Q43" i="64"/>
  <c r="P43" i="64"/>
  <c r="A43" i="64"/>
  <c r="U42" i="64"/>
  <c r="T42" i="64"/>
  <c r="S42" i="64"/>
  <c r="R42" i="64"/>
  <c r="Q42" i="64"/>
  <c r="P42" i="64"/>
  <c r="A42" i="64"/>
  <c r="U41" i="64"/>
  <c r="T41" i="64"/>
  <c r="S41" i="64"/>
  <c r="R41" i="64"/>
  <c r="Q41" i="64"/>
  <c r="P41" i="64"/>
  <c r="A41" i="64"/>
  <c r="U40" i="64"/>
  <c r="T40" i="64"/>
  <c r="S40" i="64"/>
  <c r="R40" i="64"/>
  <c r="Q40" i="64"/>
  <c r="P40" i="64"/>
  <c r="A40" i="64"/>
  <c r="U39" i="64"/>
  <c r="T39" i="64"/>
  <c r="S39" i="64"/>
  <c r="R39" i="64"/>
  <c r="Q39" i="64"/>
  <c r="P39" i="64"/>
  <c r="A39" i="64"/>
  <c r="U38" i="64"/>
  <c r="T38" i="64"/>
  <c r="S38" i="64"/>
  <c r="R38" i="64"/>
  <c r="Q38" i="64"/>
  <c r="P38" i="64"/>
  <c r="A38" i="64"/>
  <c r="A37" i="64"/>
  <c r="A36" i="64"/>
  <c r="A35" i="64"/>
  <c r="A34" i="64"/>
  <c r="U33" i="64"/>
  <c r="T33" i="64"/>
  <c r="S33" i="64"/>
  <c r="R33" i="64"/>
  <c r="Q33" i="64"/>
  <c r="P33" i="64"/>
  <c r="A33" i="64"/>
  <c r="U32" i="64"/>
  <c r="T32" i="64"/>
  <c r="S32" i="64"/>
  <c r="Q32" i="64"/>
  <c r="P32" i="64"/>
  <c r="A32" i="64"/>
  <c r="A31" i="64"/>
  <c r="U30" i="64"/>
  <c r="T30" i="64"/>
  <c r="S30" i="64"/>
  <c r="Q30" i="64"/>
  <c r="P30" i="64"/>
  <c r="A30" i="64"/>
  <c r="U29" i="64"/>
  <c r="T29" i="64"/>
  <c r="S29" i="64"/>
  <c r="Q29" i="64"/>
  <c r="P29" i="64"/>
  <c r="A29" i="64"/>
  <c r="T28" i="64"/>
  <c r="S28" i="64"/>
  <c r="Q28" i="64"/>
  <c r="P28" i="64"/>
  <c r="A28" i="64"/>
  <c r="U27" i="64"/>
  <c r="T27" i="64"/>
  <c r="S27" i="64"/>
  <c r="R27" i="64"/>
  <c r="Q27" i="64"/>
  <c r="P27" i="64"/>
  <c r="A27" i="64"/>
  <c r="U26" i="64"/>
  <c r="T26" i="64"/>
  <c r="S26" i="64"/>
  <c r="R26" i="64"/>
  <c r="Q26" i="64"/>
  <c r="P26" i="64"/>
  <c r="A26" i="64"/>
  <c r="U25" i="64"/>
  <c r="T25" i="64"/>
  <c r="S25" i="64"/>
  <c r="R25" i="64"/>
  <c r="Q25" i="64"/>
  <c r="P25" i="64"/>
  <c r="A25" i="64"/>
  <c r="U24" i="64"/>
  <c r="T24" i="64"/>
  <c r="S24" i="64"/>
  <c r="R24" i="64"/>
  <c r="Q24" i="64"/>
  <c r="P24" i="64"/>
  <c r="A24" i="64"/>
  <c r="U23" i="64"/>
  <c r="T23" i="64"/>
  <c r="S23" i="64"/>
  <c r="R23" i="64"/>
  <c r="Q23" i="64"/>
  <c r="P23" i="64"/>
  <c r="A23" i="64"/>
  <c r="R22" i="64"/>
  <c r="A22" i="64"/>
  <c r="U21" i="64"/>
  <c r="T21" i="64"/>
  <c r="S21" i="64"/>
  <c r="R21" i="64"/>
  <c r="Q21" i="64"/>
  <c r="P21" i="64"/>
  <c r="A21" i="64"/>
  <c r="U20" i="64"/>
  <c r="T20" i="64"/>
  <c r="S20" i="64"/>
  <c r="R20" i="64"/>
  <c r="Q20" i="64"/>
  <c r="P20" i="64"/>
  <c r="A20" i="64"/>
  <c r="U19" i="64"/>
  <c r="T19" i="64"/>
  <c r="S19" i="64"/>
  <c r="R19" i="64"/>
  <c r="Q19" i="64"/>
  <c r="P19" i="64"/>
  <c r="A19" i="64"/>
  <c r="U18" i="64"/>
  <c r="T18" i="64"/>
  <c r="S18" i="64"/>
  <c r="R18" i="64"/>
  <c r="Q18" i="64"/>
  <c r="P18" i="64"/>
  <c r="A18" i="64"/>
  <c r="U17" i="64"/>
  <c r="T17" i="64"/>
  <c r="S17" i="64"/>
  <c r="R17" i="64"/>
  <c r="Q17" i="64"/>
  <c r="P17" i="64"/>
  <c r="A17" i="64"/>
  <c r="U16" i="64"/>
  <c r="T16" i="64"/>
  <c r="S16" i="64"/>
  <c r="R16" i="64"/>
  <c r="Q16" i="64"/>
  <c r="P16" i="64"/>
  <c r="A16" i="64"/>
  <c r="U15" i="64"/>
  <c r="T15" i="64"/>
  <c r="S15" i="64"/>
  <c r="R15" i="64"/>
  <c r="Q15" i="64"/>
  <c r="P15" i="64"/>
  <c r="A15" i="64"/>
  <c r="U14" i="64"/>
  <c r="T14" i="64"/>
  <c r="S14" i="64"/>
  <c r="R14" i="64"/>
  <c r="Q14" i="64"/>
  <c r="P14" i="64"/>
  <c r="A14" i="64"/>
  <c r="U13" i="64"/>
  <c r="T13" i="64"/>
  <c r="S13" i="64"/>
  <c r="R13" i="64"/>
  <c r="Q13" i="64"/>
  <c r="P13" i="64"/>
  <c r="A13" i="64"/>
  <c r="U12" i="64"/>
  <c r="T12" i="64"/>
  <c r="S12" i="64"/>
  <c r="R12" i="64"/>
  <c r="Q12" i="64"/>
  <c r="P12" i="64"/>
  <c r="A12" i="64"/>
  <c r="U11" i="64"/>
  <c r="T11" i="64"/>
  <c r="S11" i="64"/>
  <c r="R11" i="64"/>
  <c r="Q11" i="64"/>
  <c r="P11" i="64"/>
  <c r="A11" i="64"/>
  <c r="R10" i="64"/>
  <c r="A10" i="64"/>
  <c r="T9" i="64"/>
  <c r="S9" i="64"/>
  <c r="Q9" i="64"/>
  <c r="P9" i="64"/>
  <c r="A9" i="64"/>
  <c r="U8" i="64"/>
  <c r="T8" i="64"/>
  <c r="S8" i="64"/>
  <c r="Q8" i="64"/>
  <c r="P8" i="64"/>
  <c r="A8" i="64"/>
  <c r="T7" i="64"/>
  <c r="S7" i="64"/>
  <c r="Q7" i="64"/>
  <c r="P7" i="64"/>
  <c r="A7" i="64"/>
  <c r="U6" i="64"/>
  <c r="T6" i="64"/>
  <c r="S6" i="64"/>
  <c r="R6" i="64"/>
  <c r="Q6" i="64"/>
  <c r="P6" i="64"/>
  <c r="A6" i="64"/>
  <c r="U5" i="64"/>
  <c r="T5" i="64"/>
  <c r="S5" i="64"/>
  <c r="R5" i="64"/>
  <c r="Q5" i="64"/>
  <c r="P5" i="64"/>
  <c r="A5" i="64"/>
  <c r="U4" i="64"/>
  <c r="T4" i="64"/>
  <c r="S4" i="64"/>
  <c r="R4" i="64"/>
  <c r="Q4" i="64"/>
  <c r="P4" i="64"/>
  <c r="A4" i="64"/>
  <c r="U3" i="64"/>
  <c r="T3" i="64"/>
  <c r="S3" i="64"/>
  <c r="R3" i="64"/>
  <c r="Q3" i="64"/>
  <c r="P3" i="64"/>
  <c r="A3" i="64"/>
  <c r="A2" i="64"/>
  <c r="G75" i="63"/>
  <c r="U62" i="64" s="1"/>
  <c r="F75" i="63"/>
  <c r="T62" i="64" s="1"/>
  <c r="E75" i="63"/>
  <c r="S62" i="64" s="1"/>
  <c r="D75" i="63"/>
  <c r="R62" i="64" s="1"/>
  <c r="C75" i="63"/>
  <c r="Q62" i="64" s="1"/>
  <c r="B75" i="63"/>
  <c r="P62" i="64" s="1"/>
  <c r="G67" i="63"/>
  <c r="U57" i="64" s="1"/>
  <c r="F67" i="63"/>
  <c r="T57" i="64" s="1"/>
  <c r="E67" i="63"/>
  <c r="S57" i="64" s="1"/>
  <c r="D67" i="63"/>
  <c r="R57" i="64" s="1"/>
  <c r="C67" i="63"/>
  <c r="Q57" i="64" s="1"/>
  <c r="B67" i="63"/>
  <c r="P57" i="64" s="1"/>
  <c r="F65" i="63"/>
  <c r="T56" i="64" s="1"/>
  <c r="G59" i="63"/>
  <c r="U51" i="64" s="1"/>
  <c r="F59" i="63"/>
  <c r="T51" i="64" s="1"/>
  <c r="E59" i="63"/>
  <c r="S51" i="64" s="1"/>
  <c r="D59" i="63"/>
  <c r="R51" i="64" s="1"/>
  <c r="C59" i="63"/>
  <c r="Q51" i="64" s="1"/>
  <c r="B59" i="63"/>
  <c r="P51" i="64" s="1"/>
  <c r="G54" i="63"/>
  <c r="U46" i="64" s="1"/>
  <c r="F54" i="63"/>
  <c r="T46" i="64" s="1"/>
  <c r="E54" i="63"/>
  <c r="S46" i="64" s="1"/>
  <c r="D54" i="63"/>
  <c r="R46" i="64" s="1"/>
  <c r="C54" i="63"/>
  <c r="Q46" i="64" s="1"/>
  <c r="B54" i="63"/>
  <c r="P46" i="64" s="1"/>
  <c r="G45" i="63"/>
  <c r="U37" i="64" s="1"/>
  <c r="F45" i="63"/>
  <c r="T37" i="64" s="1"/>
  <c r="E45" i="63"/>
  <c r="S37" i="64" s="1"/>
  <c r="D45" i="63"/>
  <c r="R37" i="64" s="1"/>
  <c r="C45" i="63"/>
  <c r="Q37" i="64" s="1"/>
  <c r="B45" i="63"/>
  <c r="P37" i="64" s="1"/>
  <c r="D40" i="63"/>
  <c r="D38" i="63"/>
  <c r="R32" i="64" s="1"/>
  <c r="G37" i="63"/>
  <c r="U31" i="64" s="1"/>
  <c r="F37" i="63"/>
  <c r="T31" i="64" s="1"/>
  <c r="E37" i="63"/>
  <c r="S31" i="64" s="1"/>
  <c r="C37" i="63"/>
  <c r="Q31" i="64" s="1"/>
  <c r="B37" i="63"/>
  <c r="P31" i="64" s="1"/>
  <c r="D36" i="63"/>
  <c r="R30" i="64" s="1"/>
  <c r="D35" i="63"/>
  <c r="R29" i="64" s="1"/>
  <c r="G34" i="63"/>
  <c r="U28" i="64" s="1"/>
  <c r="D34" i="63"/>
  <c r="R28" i="64" s="1"/>
  <c r="G28" i="63"/>
  <c r="U22" i="64" s="1"/>
  <c r="F28" i="63"/>
  <c r="T22" i="64" s="1"/>
  <c r="E28" i="63"/>
  <c r="S22" i="64" s="1"/>
  <c r="C28" i="63"/>
  <c r="Q22" i="64" s="1"/>
  <c r="B28" i="63"/>
  <c r="P22" i="64" s="1"/>
  <c r="G16" i="63"/>
  <c r="U10" i="64" s="1"/>
  <c r="F16" i="63"/>
  <c r="T10" i="64" s="1"/>
  <c r="E16" i="63"/>
  <c r="S10" i="64" s="1"/>
  <c r="C16" i="63"/>
  <c r="Q10" i="64" s="1"/>
  <c r="B16" i="63"/>
  <c r="P10" i="64" s="1"/>
  <c r="G15" i="63"/>
  <c r="U9" i="64" s="1"/>
  <c r="D15" i="63"/>
  <c r="R9" i="64" s="1"/>
  <c r="D14" i="63"/>
  <c r="R8" i="64" s="1"/>
  <c r="G13" i="63"/>
  <c r="U7" i="64" s="1"/>
  <c r="D13" i="63"/>
  <c r="R7" i="64" s="1"/>
  <c r="A4" i="63"/>
  <c r="A39" i="62"/>
  <c r="A38" i="62"/>
  <c r="A37" i="62"/>
  <c r="A36" i="62"/>
  <c r="R35" i="62"/>
  <c r="Q35" i="62"/>
  <c r="P35" i="62"/>
  <c r="A35" i="62"/>
  <c r="R34" i="62"/>
  <c r="Q34" i="62"/>
  <c r="P34" i="62"/>
  <c r="A34" i="62"/>
  <c r="A33" i="62"/>
  <c r="A32" i="62"/>
  <c r="R31" i="62"/>
  <c r="Q31" i="62"/>
  <c r="A31" i="62"/>
  <c r="R30" i="62"/>
  <c r="Q30" i="62"/>
  <c r="A30" i="62"/>
  <c r="R29" i="62"/>
  <c r="Q29" i="62"/>
  <c r="P29" i="62"/>
  <c r="A29" i="62"/>
  <c r="R28" i="62"/>
  <c r="Q28" i="62"/>
  <c r="P28" i="62"/>
  <c r="A28" i="62"/>
  <c r="A27" i="62"/>
  <c r="R26" i="62"/>
  <c r="Q26" i="62"/>
  <c r="A26" i="62"/>
  <c r="A25" i="62"/>
  <c r="R24" i="62"/>
  <c r="Q24" i="62"/>
  <c r="P24" i="62"/>
  <c r="A24" i="62"/>
  <c r="R23" i="62"/>
  <c r="Q23" i="62"/>
  <c r="P23" i="62"/>
  <c r="A23" i="62"/>
  <c r="A22" i="62"/>
  <c r="R21" i="62"/>
  <c r="Q21" i="62"/>
  <c r="P21" i="62"/>
  <c r="A21" i="62"/>
  <c r="R20" i="62"/>
  <c r="Q20" i="62"/>
  <c r="P20" i="62"/>
  <c r="A20" i="62"/>
  <c r="A19" i="62"/>
  <c r="A18" i="62"/>
  <c r="R17" i="62"/>
  <c r="Q17" i="62"/>
  <c r="P17" i="62"/>
  <c r="A17" i="62"/>
  <c r="R16" i="62"/>
  <c r="Q16" i="62"/>
  <c r="P16" i="62"/>
  <c r="A16" i="62"/>
  <c r="A15" i="62"/>
  <c r="A14" i="62"/>
  <c r="A13" i="62"/>
  <c r="A12" i="62"/>
  <c r="R11" i="62"/>
  <c r="Q11" i="62"/>
  <c r="A11" i="62"/>
  <c r="R10" i="62"/>
  <c r="Q10" i="62"/>
  <c r="A10" i="62"/>
  <c r="Q9" i="62"/>
  <c r="A9" i="62"/>
  <c r="R8" i="62"/>
  <c r="Q8" i="62"/>
  <c r="P8" i="62"/>
  <c r="A8" i="62"/>
  <c r="R7" i="62"/>
  <c r="Q7" i="62"/>
  <c r="P7" i="62"/>
  <c r="A7" i="62"/>
  <c r="R6" i="62"/>
  <c r="P6" i="62"/>
  <c r="A6" i="62"/>
  <c r="R5" i="62"/>
  <c r="Q5" i="62"/>
  <c r="P5" i="62"/>
  <c r="A5" i="62"/>
  <c r="R4" i="62"/>
  <c r="Q4" i="62"/>
  <c r="P4" i="62"/>
  <c r="A4" i="62"/>
  <c r="R3" i="62"/>
  <c r="Q3" i="62"/>
  <c r="P3" i="62"/>
  <c r="A3" i="62"/>
  <c r="A2" i="62"/>
  <c r="D70" i="61"/>
  <c r="R37" i="62" s="1"/>
  <c r="C70" i="61"/>
  <c r="Q37" i="62" s="1"/>
  <c r="B70" i="61"/>
  <c r="D68" i="61"/>
  <c r="R36" i="62" s="1"/>
  <c r="C68" i="61"/>
  <c r="Q36" i="62" s="1"/>
  <c r="B68" i="61"/>
  <c r="P36" i="62" s="1"/>
  <c r="D64" i="61"/>
  <c r="R33" i="62" s="1"/>
  <c r="C64" i="61"/>
  <c r="Q33" i="62" s="1"/>
  <c r="B64" i="61"/>
  <c r="P33" i="62" s="1"/>
  <c r="D63" i="61"/>
  <c r="D72" i="61" s="1"/>
  <c r="C63" i="61"/>
  <c r="Q32" i="62" s="1"/>
  <c r="B63" i="61"/>
  <c r="B72" i="61" s="1"/>
  <c r="C57" i="61"/>
  <c r="C59" i="61" s="1"/>
  <c r="B55" i="61"/>
  <c r="B53" i="61"/>
  <c r="P30" i="62" s="1"/>
  <c r="D49" i="61"/>
  <c r="R27" i="62" s="1"/>
  <c r="C49" i="61"/>
  <c r="Q27" i="62" s="1"/>
  <c r="B49" i="61"/>
  <c r="P27" i="62" s="1"/>
  <c r="B48" i="61"/>
  <c r="P26" i="62" s="1"/>
  <c r="D40" i="61"/>
  <c r="R22" i="62" s="1"/>
  <c r="C40" i="61"/>
  <c r="Q22" i="62" s="1"/>
  <c r="B40" i="61"/>
  <c r="P22" i="62" s="1"/>
  <c r="D37" i="61"/>
  <c r="R19" i="62" s="1"/>
  <c r="C37" i="61"/>
  <c r="C44" i="61" s="1"/>
  <c r="Q25" i="62" s="1"/>
  <c r="B37" i="61"/>
  <c r="P19" i="62" s="1"/>
  <c r="D29" i="61"/>
  <c r="R15" i="62" s="1"/>
  <c r="C29" i="61"/>
  <c r="Q15" i="62" s="1"/>
  <c r="B29" i="61"/>
  <c r="P15" i="62" s="1"/>
  <c r="D17" i="61"/>
  <c r="R9" i="62" s="1"/>
  <c r="C17" i="61"/>
  <c r="B17" i="61"/>
  <c r="D13" i="61"/>
  <c r="C13" i="61"/>
  <c r="Q6" i="62" s="1"/>
  <c r="B13" i="61"/>
  <c r="D8" i="61"/>
  <c r="D21" i="61" s="1"/>
  <c r="C8" i="61"/>
  <c r="Q2" i="62" s="1"/>
  <c r="B8" i="61"/>
  <c r="B21" i="61" s="1"/>
  <c r="A4" i="61"/>
  <c r="A5" i="60"/>
  <c r="A4" i="60"/>
  <c r="A3" i="60"/>
  <c r="A2" i="60"/>
  <c r="K18" i="59"/>
  <c r="K17" i="59"/>
  <c r="K16" i="59"/>
  <c r="K15" i="59"/>
  <c r="K14" i="59" s="1"/>
  <c r="Y4" i="60" s="1"/>
  <c r="J14" i="59"/>
  <c r="X4" i="60" s="1"/>
  <c r="I14" i="59"/>
  <c r="W4" i="60" s="1"/>
  <c r="H14" i="59"/>
  <c r="V4" i="60" s="1"/>
  <c r="G14" i="59"/>
  <c r="U4" i="60" s="1"/>
  <c r="E14" i="59"/>
  <c r="S4" i="60" s="1"/>
  <c r="K12" i="59"/>
  <c r="K11" i="59"/>
  <c r="K10" i="59"/>
  <c r="K9" i="59"/>
  <c r="K8" i="59" s="1"/>
  <c r="J8" i="59"/>
  <c r="X3" i="60" s="1"/>
  <c r="I8" i="59"/>
  <c r="W3" i="60" s="1"/>
  <c r="H8" i="59"/>
  <c r="V3" i="60" s="1"/>
  <c r="G8" i="59"/>
  <c r="U3" i="60" s="1"/>
  <c r="E8" i="59"/>
  <c r="S3" i="60" s="1"/>
  <c r="A4" i="59"/>
  <c r="A17" i="58"/>
  <c r="A16" i="58"/>
  <c r="A15" i="58"/>
  <c r="A14" i="58"/>
  <c r="T13" i="58"/>
  <c r="P13" i="58"/>
  <c r="A13" i="58"/>
  <c r="T12" i="58"/>
  <c r="P12" i="58"/>
  <c r="A12" i="58"/>
  <c r="V11" i="58"/>
  <c r="U11" i="58"/>
  <c r="T11" i="58"/>
  <c r="S11" i="58"/>
  <c r="R11" i="58"/>
  <c r="Q11" i="58"/>
  <c r="P11" i="58"/>
  <c r="A11" i="58"/>
  <c r="V10" i="58"/>
  <c r="U10" i="58"/>
  <c r="T10" i="58"/>
  <c r="S10" i="58"/>
  <c r="R10" i="58"/>
  <c r="Q10" i="58"/>
  <c r="P10" i="58"/>
  <c r="A10" i="58"/>
  <c r="V9" i="58"/>
  <c r="U9" i="58"/>
  <c r="T9" i="58"/>
  <c r="S9" i="58"/>
  <c r="R9" i="58"/>
  <c r="Q9" i="58"/>
  <c r="P9" i="58"/>
  <c r="A9" i="58"/>
  <c r="A8" i="58"/>
  <c r="V7" i="58"/>
  <c r="U7" i="58"/>
  <c r="T7" i="58"/>
  <c r="S7" i="58"/>
  <c r="R7" i="58"/>
  <c r="Q7" i="58"/>
  <c r="P7" i="58"/>
  <c r="A7" i="58"/>
  <c r="V6" i="58"/>
  <c r="U6" i="58"/>
  <c r="T6" i="58"/>
  <c r="S6" i="58"/>
  <c r="R6" i="58"/>
  <c r="Q6" i="58"/>
  <c r="P6" i="58"/>
  <c r="A6" i="58"/>
  <c r="V5" i="58"/>
  <c r="U5" i="58"/>
  <c r="T5" i="58"/>
  <c r="S5" i="58"/>
  <c r="R5" i="58"/>
  <c r="Q5" i="58"/>
  <c r="P5" i="58"/>
  <c r="A5" i="58"/>
  <c r="A4" i="58"/>
  <c r="A3" i="58"/>
  <c r="A2" i="58"/>
  <c r="F41" i="57"/>
  <c r="T17" i="58" s="1"/>
  <c r="E41" i="57"/>
  <c r="S17" i="58" s="1"/>
  <c r="D41" i="57"/>
  <c r="R17" i="58" s="1"/>
  <c r="C41" i="57"/>
  <c r="Q17" i="58" s="1"/>
  <c r="B41" i="57"/>
  <c r="P17" i="58" s="1"/>
  <c r="H27" i="57"/>
  <c r="V15" i="58" s="1"/>
  <c r="G27" i="57"/>
  <c r="U15" i="58" s="1"/>
  <c r="F27" i="57"/>
  <c r="T15" i="58" s="1"/>
  <c r="E27" i="57"/>
  <c r="S15" i="58" s="1"/>
  <c r="D27" i="57"/>
  <c r="R15" i="58" s="1"/>
  <c r="C27" i="57"/>
  <c r="Q15" i="58" s="1"/>
  <c r="B27" i="57"/>
  <c r="P15" i="58" s="1"/>
  <c r="H22" i="57"/>
  <c r="V14" i="58" s="1"/>
  <c r="G22" i="57"/>
  <c r="U14" i="58" s="1"/>
  <c r="F22" i="57"/>
  <c r="E22" i="57"/>
  <c r="D22" i="57"/>
  <c r="R14" i="58" s="1"/>
  <c r="C22" i="57"/>
  <c r="Q14" i="58" s="1"/>
  <c r="B22" i="57"/>
  <c r="P14" i="58" s="1"/>
  <c r="H13" i="57"/>
  <c r="V8" i="58" s="1"/>
  <c r="G13" i="57"/>
  <c r="U8" i="58" s="1"/>
  <c r="F13" i="57"/>
  <c r="T8" i="58" s="1"/>
  <c r="E13" i="57"/>
  <c r="S8" i="58" s="1"/>
  <c r="D13" i="57"/>
  <c r="R8" i="58" s="1"/>
  <c r="C13" i="57"/>
  <c r="Q8" i="58" s="1"/>
  <c r="B13" i="57"/>
  <c r="P8" i="58" s="1"/>
  <c r="H9" i="57"/>
  <c r="V4" i="58" s="1"/>
  <c r="G9" i="57"/>
  <c r="U4" i="58" s="1"/>
  <c r="F9" i="57"/>
  <c r="T4" i="58" s="1"/>
  <c r="E9" i="57"/>
  <c r="S4" i="58" s="1"/>
  <c r="D9" i="57"/>
  <c r="R4" i="58" s="1"/>
  <c r="C9" i="57"/>
  <c r="Q4" i="58" s="1"/>
  <c r="B9" i="57"/>
  <c r="P4" i="58" s="1"/>
  <c r="H8" i="57"/>
  <c r="V3" i="58" s="1"/>
  <c r="F8" i="57"/>
  <c r="T3" i="58" s="1"/>
  <c r="D8" i="57"/>
  <c r="D20" i="57" s="1"/>
  <c r="R13" i="58" s="1"/>
  <c r="B8" i="57"/>
  <c r="P3" i="58" s="1"/>
  <c r="A4" i="57"/>
  <c r="A120" i="56"/>
  <c r="A119" i="56"/>
  <c r="Q118" i="56"/>
  <c r="P118" i="56"/>
  <c r="A118" i="56"/>
  <c r="Q117" i="56"/>
  <c r="P117" i="56"/>
  <c r="A117" i="56"/>
  <c r="A116" i="56"/>
  <c r="Q115" i="56"/>
  <c r="P115" i="56"/>
  <c r="A115" i="56"/>
  <c r="Q114" i="56"/>
  <c r="P114" i="56"/>
  <c r="A114" i="56"/>
  <c r="Q113" i="56"/>
  <c r="P113" i="56"/>
  <c r="A113" i="56"/>
  <c r="Q112" i="56"/>
  <c r="P112" i="56"/>
  <c r="A112" i="56"/>
  <c r="Q111" i="56"/>
  <c r="P111" i="56"/>
  <c r="A111" i="56"/>
  <c r="Q110" i="56"/>
  <c r="A110" i="56"/>
  <c r="Q109" i="56"/>
  <c r="P109" i="56"/>
  <c r="A109" i="56"/>
  <c r="Q108" i="56"/>
  <c r="P108" i="56"/>
  <c r="A108" i="56"/>
  <c r="Q107" i="56"/>
  <c r="P107" i="56"/>
  <c r="A107" i="56"/>
  <c r="Q106" i="56"/>
  <c r="A106" i="56"/>
  <c r="A105" i="56"/>
  <c r="A104" i="56"/>
  <c r="A103" i="56"/>
  <c r="Q102" i="56"/>
  <c r="P102" i="56"/>
  <c r="A102" i="56"/>
  <c r="Q101" i="56"/>
  <c r="P101" i="56"/>
  <c r="A101" i="56"/>
  <c r="Q100" i="56"/>
  <c r="P100" i="56"/>
  <c r="A100" i="56"/>
  <c r="Q99" i="56"/>
  <c r="P99" i="56"/>
  <c r="A99" i="56"/>
  <c r="Q98" i="56"/>
  <c r="P98" i="56"/>
  <c r="A98" i="56"/>
  <c r="Q97" i="56"/>
  <c r="P97" i="56"/>
  <c r="A97" i="56"/>
  <c r="A96" i="56"/>
  <c r="A95" i="56"/>
  <c r="Q94" i="56"/>
  <c r="P94" i="56"/>
  <c r="A94" i="56"/>
  <c r="Q93" i="56"/>
  <c r="P93" i="56"/>
  <c r="A93" i="56"/>
  <c r="Q92" i="56"/>
  <c r="P92" i="56"/>
  <c r="A92" i="56"/>
  <c r="A91" i="56"/>
  <c r="Q90" i="56"/>
  <c r="P90" i="56"/>
  <c r="A90" i="56"/>
  <c r="Q89" i="56"/>
  <c r="P89" i="56"/>
  <c r="A89" i="56"/>
  <c r="Q88" i="56"/>
  <c r="P88" i="56"/>
  <c r="A88" i="56"/>
  <c r="A87" i="56"/>
  <c r="Q86" i="56"/>
  <c r="P86" i="56"/>
  <c r="A86" i="56"/>
  <c r="Q85" i="56"/>
  <c r="P85" i="56"/>
  <c r="A85" i="56"/>
  <c r="Q84" i="56"/>
  <c r="P84" i="56"/>
  <c r="A84" i="56"/>
  <c r="Q83" i="56"/>
  <c r="P83" i="56"/>
  <c r="A83" i="56"/>
  <c r="Q82" i="56"/>
  <c r="P82" i="56"/>
  <c r="A82" i="56"/>
  <c r="Q81" i="56"/>
  <c r="P81" i="56"/>
  <c r="A81" i="56"/>
  <c r="A80" i="56"/>
  <c r="Q79" i="56"/>
  <c r="P79" i="56"/>
  <c r="A79" i="56"/>
  <c r="Q78" i="56"/>
  <c r="P78" i="56"/>
  <c r="A78" i="56"/>
  <c r="Q77" i="56"/>
  <c r="P77" i="56"/>
  <c r="A77" i="56"/>
  <c r="A76" i="56"/>
  <c r="Q75" i="56"/>
  <c r="P75" i="56"/>
  <c r="A75" i="56"/>
  <c r="Q74" i="56"/>
  <c r="P74" i="56"/>
  <c r="A74" i="56"/>
  <c r="Q73" i="56"/>
  <c r="P73" i="56"/>
  <c r="A73" i="56"/>
  <c r="Q72" i="56"/>
  <c r="P72" i="56"/>
  <c r="A72" i="56"/>
  <c r="A71" i="56"/>
  <c r="Q70" i="56"/>
  <c r="P70" i="56"/>
  <c r="A70" i="56"/>
  <c r="Q69" i="56"/>
  <c r="P69" i="56"/>
  <c r="A69" i="56"/>
  <c r="Q68" i="56"/>
  <c r="P68" i="56"/>
  <c r="A68" i="56"/>
  <c r="A67" i="56"/>
  <c r="Q66" i="56"/>
  <c r="P66" i="56"/>
  <c r="A66" i="56"/>
  <c r="Q65" i="56"/>
  <c r="P65" i="56"/>
  <c r="A65" i="56"/>
  <c r="Q64" i="56"/>
  <c r="P64" i="56"/>
  <c r="A64" i="56"/>
  <c r="Q63" i="56"/>
  <c r="P63" i="56"/>
  <c r="A63" i="56"/>
  <c r="Q62" i="56"/>
  <c r="P62" i="56"/>
  <c r="A62" i="56"/>
  <c r="Q61" i="56"/>
  <c r="P61" i="56"/>
  <c r="A61" i="56"/>
  <c r="Q60" i="56"/>
  <c r="P60" i="56"/>
  <c r="A60" i="56"/>
  <c r="Q59" i="56"/>
  <c r="P59" i="56"/>
  <c r="A59" i="56"/>
  <c r="Q58" i="56"/>
  <c r="P58" i="56"/>
  <c r="A58" i="56"/>
  <c r="A57" i="56"/>
  <c r="A56" i="56"/>
  <c r="A55" i="56"/>
  <c r="A54" i="56"/>
  <c r="A53" i="56"/>
  <c r="Q52" i="56"/>
  <c r="P52" i="56"/>
  <c r="A52" i="56"/>
  <c r="Q51" i="56"/>
  <c r="P51" i="56"/>
  <c r="A51" i="56"/>
  <c r="Q50" i="56"/>
  <c r="P50" i="56"/>
  <c r="A50" i="56"/>
  <c r="Q49" i="56"/>
  <c r="P49" i="56"/>
  <c r="A49" i="56"/>
  <c r="Q48" i="56"/>
  <c r="P48" i="56"/>
  <c r="A48" i="56"/>
  <c r="Q47" i="56"/>
  <c r="P47" i="56"/>
  <c r="A47" i="56"/>
  <c r="Q46" i="56"/>
  <c r="P46" i="56"/>
  <c r="A46" i="56"/>
  <c r="Q45" i="56"/>
  <c r="P45" i="56"/>
  <c r="A45" i="56"/>
  <c r="Q44" i="56"/>
  <c r="P44" i="56"/>
  <c r="A44" i="56"/>
  <c r="A43" i="56"/>
  <c r="A42" i="56"/>
  <c r="Q41" i="56"/>
  <c r="P41" i="56"/>
  <c r="A41" i="56"/>
  <c r="Q40" i="56"/>
  <c r="P40" i="56"/>
  <c r="A40" i="56"/>
  <c r="Q39" i="56"/>
  <c r="P39" i="56"/>
  <c r="A39" i="56"/>
  <c r="Q38" i="56"/>
  <c r="P38" i="56"/>
  <c r="A38" i="56"/>
  <c r="A37" i="56"/>
  <c r="Q36" i="56"/>
  <c r="P36" i="56"/>
  <c r="A36" i="56"/>
  <c r="Q35" i="56"/>
  <c r="P35" i="56"/>
  <c r="A35" i="56"/>
  <c r="A34" i="56"/>
  <c r="Q33" i="56"/>
  <c r="P33" i="56"/>
  <c r="A33" i="56"/>
  <c r="Q32" i="56"/>
  <c r="P32" i="56"/>
  <c r="A32" i="56"/>
  <c r="Q31" i="56"/>
  <c r="P31" i="56"/>
  <c r="A31" i="56"/>
  <c r="Q30" i="56"/>
  <c r="P30" i="56"/>
  <c r="A30" i="56"/>
  <c r="Q29" i="56"/>
  <c r="P29" i="56"/>
  <c r="A29" i="56"/>
  <c r="Q28" i="56"/>
  <c r="P28" i="56"/>
  <c r="A28" i="56"/>
  <c r="Q27" i="56"/>
  <c r="P27" i="56"/>
  <c r="A27" i="56"/>
  <c r="Q26" i="56"/>
  <c r="A26" i="56"/>
  <c r="Q25" i="56"/>
  <c r="P25" i="56"/>
  <c r="A25" i="56"/>
  <c r="Q24" i="56"/>
  <c r="P24" i="56"/>
  <c r="A24" i="56"/>
  <c r="Q23" i="56"/>
  <c r="P23" i="56"/>
  <c r="A23" i="56"/>
  <c r="Q22" i="56"/>
  <c r="P22" i="56"/>
  <c r="A22" i="56"/>
  <c r="Q21" i="56"/>
  <c r="P21" i="56"/>
  <c r="A21" i="56"/>
  <c r="A20" i="56"/>
  <c r="Q19" i="56"/>
  <c r="P19" i="56"/>
  <c r="A19" i="56"/>
  <c r="Q18" i="56"/>
  <c r="P18" i="56"/>
  <c r="A18" i="56"/>
  <c r="Q17" i="56"/>
  <c r="P17" i="56"/>
  <c r="A17" i="56"/>
  <c r="Q16" i="56"/>
  <c r="P16" i="56"/>
  <c r="A16" i="56"/>
  <c r="Q15" i="56"/>
  <c r="P15" i="56"/>
  <c r="A15" i="56"/>
  <c r="Q14" i="56"/>
  <c r="P14" i="56"/>
  <c r="A14" i="56"/>
  <c r="Q13" i="56"/>
  <c r="P13" i="56"/>
  <c r="A13" i="56"/>
  <c r="A12" i="56"/>
  <c r="Q11" i="56"/>
  <c r="P11" i="56"/>
  <c r="A11" i="56"/>
  <c r="Q10" i="56"/>
  <c r="P10" i="56"/>
  <c r="A10" i="56"/>
  <c r="Q9" i="56"/>
  <c r="P9" i="56"/>
  <c r="A9" i="56"/>
  <c r="Q8" i="56"/>
  <c r="P8" i="56"/>
  <c r="A8" i="56"/>
  <c r="Q7" i="56"/>
  <c r="P7" i="56"/>
  <c r="A7" i="56"/>
  <c r="Q6" i="56"/>
  <c r="P6" i="56"/>
  <c r="A6" i="56"/>
  <c r="Q5" i="56"/>
  <c r="P5" i="56"/>
  <c r="A5" i="56"/>
  <c r="Q4" i="56"/>
  <c r="A4" i="56"/>
  <c r="A3" i="56"/>
  <c r="A2" i="56"/>
  <c r="F75" i="55"/>
  <c r="Q116" i="56" s="1"/>
  <c r="E75" i="55"/>
  <c r="P116" i="56" s="1"/>
  <c r="E68" i="55"/>
  <c r="P110" i="56" s="1"/>
  <c r="E63" i="55"/>
  <c r="E79" i="55" s="1"/>
  <c r="P119" i="56" s="1"/>
  <c r="C60" i="55"/>
  <c r="Q53" i="56" s="1"/>
  <c r="B60" i="55"/>
  <c r="P53" i="56" s="1"/>
  <c r="F57" i="55"/>
  <c r="Q103" i="56" s="1"/>
  <c r="E57" i="55"/>
  <c r="P103" i="56" s="1"/>
  <c r="F42" i="55"/>
  <c r="Q91" i="56" s="1"/>
  <c r="E42" i="55"/>
  <c r="P91" i="56" s="1"/>
  <c r="C41" i="55"/>
  <c r="Q37" i="56" s="1"/>
  <c r="B41" i="55"/>
  <c r="P37" i="56" s="1"/>
  <c r="F38" i="55"/>
  <c r="Q87" i="56" s="1"/>
  <c r="E38" i="55"/>
  <c r="P87" i="56" s="1"/>
  <c r="C38" i="55"/>
  <c r="Q34" i="56" s="1"/>
  <c r="B38" i="55"/>
  <c r="P34" i="56" s="1"/>
  <c r="F31" i="55"/>
  <c r="Q80" i="56" s="1"/>
  <c r="E31" i="55"/>
  <c r="E47" i="55" s="1"/>
  <c r="B31" i="55"/>
  <c r="P26" i="56" s="1"/>
  <c r="F27" i="55"/>
  <c r="Q76" i="56" s="1"/>
  <c r="E27" i="55"/>
  <c r="P76" i="56" s="1"/>
  <c r="C25" i="55"/>
  <c r="Q20" i="56" s="1"/>
  <c r="B25" i="55"/>
  <c r="P20" i="56" s="1"/>
  <c r="F23" i="55"/>
  <c r="Q71" i="56" s="1"/>
  <c r="E23" i="55"/>
  <c r="P71" i="56" s="1"/>
  <c r="F19" i="55"/>
  <c r="Q67" i="56" s="1"/>
  <c r="E19" i="55"/>
  <c r="P67" i="56" s="1"/>
  <c r="C17" i="55"/>
  <c r="Q12" i="56" s="1"/>
  <c r="B17" i="55"/>
  <c r="P12" i="56" s="1"/>
  <c r="F9" i="55"/>
  <c r="Q57" i="56" s="1"/>
  <c r="E9" i="55"/>
  <c r="P57" i="56" s="1"/>
  <c r="B9" i="55"/>
  <c r="B47" i="55" s="1"/>
  <c r="E6" i="55"/>
  <c r="B6" i="55"/>
  <c r="A4" i="55"/>
  <c r="I25" i="53"/>
  <c r="H25" i="53"/>
  <c r="G25" i="53"/>
  <c r="F25" i="53"/>
  <c r="E25" i="53"/>
  <c r="D25" i="53"/>
  <c r="I23" i="53"/>
  <c r="H23" i="53"/>
  <c r="G23" i="53"/>
  <c r="F23" i="53"/>
  <c r="E23" i="53"/>
  <c r="D23" i="53"/>
  <c r="F20" i="53"/>
  <c r="B6" i="57" s="1"/>
  <c r="E20" i="53"/>
  <c r="F6" i="55" s="1"/>
  <c r="D20" i="53"/>
  <c r="F18" i="53"/>
  <c r="K6" i="59" s="1"/>
  <c r="E18" i="53"/>
  <c r="J6" i="59" s="1"/>
  <c r="D18" i="53"/>
  <c r="I6" i="59" s="1"/>
  <c r="C11" i="53"/>
  <c r="C7" i="53"/>
  <c r="A2" i="57" s="1"/>
  <c r="C6" i="53"/>
  <c r="A2" i="81" s="1"/>
  <c r="H30" i="47"/>
  <c r="E29" i="44"/>
  <c r="E21" i="44"/>
  <c r="E13" i="44"/>
  <c r="T20" i="37"/>
  <c r="T19" i="37"/>
  <c r="T18" i="37"/>
  <c r="T17" i="37"/>
  <c r="T16" i="37"/>
  <c r="T15" i="37"/>
  <c r="T14" i="37"/>
  <c r="T13" i="37"/>
  <c r="T12" i="37"/>
  <c r="T11" i="37"/>
  <c r="T10" i="37"/>
  <c r="T9" i="37"/>
  <c r="T8" i="37"/>
  <c r="T7" i="37"/>
  <c r="T6" i="37"/>
  <c r="T5" i="37"/>
  <c r="H3" i="24"/>
  <c r="A3" i="24"/>
  <c r="H2" i="24"/>
  <c r="H1" i="24"/>
  <c r="A1" i="24"/>
  <c r="C30" i="23"/>
  <c r="C7" i="23"/>
  <c r="C39" i="23" s="1"/>
  <c r="C15" i="22"/>
  <c r="C7" i="22"/>
  <c r="C20" i="22" s="1"/>
  <c r="D113" i="20"/>
  <c r="C113" i="20"/>
  <c r="C48" i="20"/>
  <c r="D43" i="20"/>
  <c r="E3" i="20"/>
  <c r="E2" i="20"/>
  <c r="E1" i="20"/>
  <c r="E3" i="18"/>
  <c r="E2" i="18"/>
  <c r="E1" i="18"/>
  <c r="A1" i="18"/>
  <c r="E3" i="16"/>
  <c r="E2" i="16"/>
  <c r="E1" i="16"/>
  <c r="E14" i="14"/>
  <c r="F14" i="14" s="1"/>
  <c r="G14" i="14" s="1"/>
  <c r="H3" i="14"/>
  <c r="A3" i="14"/>
  <c r="A3" i="23" s="1"/>
  <c r="H2" i="14"/>
  <c r="H1" i="14"/>
  <c r="A1" i="14"/>
  <c r="A1" i="22" s="1"/>
  <c r="B62" i="55" l="1"/>
  <c r="P54" i="56" s="1"/>
  <c r="P42" i="56"/>
  <c r="P95" i="56"/>
  <c r="E59" i="55"/>
  <c r="A3" i="20"/>
  <c r="A1" i="16"/>
  <c r="A3" i="18"/>
  <c r="A1" i="20"/>
  <c r="A3" i="22"/>
  <c r="A1" i="23"/>
  <c r="A2" i="79"/>
  <c r="A2" i="73"/>
  <c r="A2" i="77"/>
  <c r="A2" i="75"/>
  <c r="C6" i="73"/>
  <c r="C6" i="75"/>
  <c r="E6" i="73"/>
  <c r="E6" i="75"/>
  <c r="G6" i="73"/>
  <c r="G6" i="75"/>
  <c r="C5" i="79"/>
  <c r="C5" i="77"/>
  <c r="E5" i="79"/>
  <c r="E5" i="77"/>
  <c r="C6" i="55"/>
  <c r="C47" i="55"/>
  <c r="F47" i="55"/>
  <c r="F79" i="55"/>
  <c r="Q119" i="56" s="1"/>
  <c r="P4" i="56"/>
  <c r="P80" i="56"/>
  <c r="P106" i="56"/>
  <c r="C8" i="57"/>
  <c r="E8" i="57"/>
  <c r="G8" i="57"/>
  <c r="H20" i="57"/>
  <c r="V13" i="58" s="1"/>
  <c r="T14" i="58"/>
  <c r="S14" i="58"/>
  <c r="R3" i="58"/>
  <c r="Y3" i="60"/>
  <c r="K20" i="59"/>
  <c r="Y5" i="60" s="1"/>
  <c r="P12" i="62"/>
  <c r="B23" i="61"/>
  <c r="R12" i="62"/>
  <c r="D23" i="61"/>
  <c r="A3" i="16"/>
  <c r="A2" i="71"/>
  <c r="A2" i="67"/>
  <c r="A2" i="69"/>
  <c r="A2" i="65"/>
  <c r="A2" i="59"/>
  <c r="A2" i="63"/>
  <c r="A2" i="61"/>
  <c r="B6" i="75"/>
  <c r="B6" i="73"/>
  <c r="D6" i="75"/>
  <c r="D6" i="73"/>
  <c r="F6" i="75"/>
  <c r="F6" i="73"/>
  <c r="B5" i="77"/>
  <c r="B5" i="79"/>
  <c r="D5" i="77"/>
  <c r="D5" i="79"/>
  <c r="F5" i="77"/>
  <c r="F5" i="79"/>
  <c r="A2" i="55"/>
  <c r="P38" i="62"/>
  <c r="B74" i="61"/>
  <c r="P39" i="62" s="1"/>
  <c r="R38" i="62"/>
  <c r="D74" i="61"/>
  <c r="R39" i="62" s="1"/>
  <c r="E20" i="59"/>
  <c r="S5" i="60" s="1"/>
  <c r="H20" i="59"/>
  <c r="V5" i="60" s="1"/>
  <c r="J20" i="59"/>
  <c r="X5" i="60" s="1"/>
  <c r="C21" i="61"/>
  <c r="B44" i="61"/>
  <c r="P25" i="62" s="1"/>
  <c r="D44" i="61"/>
  <c r="R25" i="62" s="1"/>
  <c r="C72" i="61"/>
  <c r="P2" i="62"/>
  <c r="R2" i="62"/>
  <c r="Q19" i="62"/>
  <c r="P32" i="62"/>
  <c r="R32" i="62"/>
  <c r="C41" i="63"/>
  <c r="E41" i="63"/>
  <c r="G41" i="63"/>
  <c r="B65" i="63"/>
  <c r="P56" i="64" s="1"/>
  <c r="E65" i="63"/>
  <c r="S56" i="64" s="1"/>
  <c r="G65" i="63"/>
  <c r="U56" i="64" s="1"/>
  <c r="C9" i="65"/>
  <c r="E9" i="65"/>
  <c r="G9" i="65"/>
  <c r="B159" i="65"/>
  <c r="P150" i="66" s="1"/>
  <c r="D159" i="65"/>
  <c r="R150" i="66" s="1"/>
  <c r="F159" i="65"/>
  <c r="T150" i="66" s="1"/>
  <c r="C29" i="67"/>
  <c r="Q4" i="68" s="1"/>
  <c r="G29" i="67"/>
  <c r="U4" i="68" s="1"/>
  <c r="U3" i="70"/>
  <c r="U53" i="70"/>
  <c r="G43" i="69"/>
  <c r="G20" i="59"/>
  <c r="U5" i="60" s="1"/>
  <c r="I20" i="59"/>
  <c r="W5" i="60" s="1"/>
  <c r="B57" i="61"/>
  <c r="B59" i="61" s="1"/>
  <c r="D57" i="61"/>
  <c r="D59" i="61" s="1"/>
  <c r="D37" i="63"/>
  <c r="R31" i="64" s="1"/>
  <c r="B41" i="63"/>
  <c r="D41" i="63"/>
  <c r="F41" i="63"/>
  <c r="C65" i="63"/>
  <c r="Q56" i="64" s="1"/>
  <c r="E29" i="67"/>
  <c r="S4" i="68" s="1"/>
  <c r="B77" i="69"/>
  <c r="P68" i="70" s="1"/>
  <c r="P35" i="70"/>
  <c r="D77" i="69"/>
  <c r="R68" i="70" s="1"/>
  <c r="R35" i="70"/>
  <c r="F77" i="69"/>
  <c r="T68" i="70" s="1"/>
  <c r="T35" i="70"/>
  <c r="C77" i="69"/>
  <c r="Q68" i="70" s="1"/>
  <c r="E77" i="69"/>
  <c r="S68" i="70" s="1"/>
  <c r="U4" i="70"/>
  <c r="Q30" i="70"/>
  <c r="S30" i="70"/>
  <c r="P53" i="70"/>
  <c r="R53" i="70"/>
  <c r="T53" i="70"/>
  <c r="U54" i="70"/>
  <c r="C33" i="71"/>
  <c r="Q24" i="72" s="1"/>
  <c r="E33" i="71"/>
  <c r="S24" i="72" s="1"/>
  <c r="G33" i="71"/>
  <c r="U24" i="72" s="1"/>
  <c r="B32" i="73"/>
  <c r="P23" i="74" s="1"/>
  <c r="F32" i="73"/>
  <c r="T23" i="74" s="1"/>
  <c r="R21" i="74"/>
  <c r="E31" i="77"/>
  <c r="S23" i="78" s="1"/>
  <c r="G27" i="69"/>
  <c r="U20" i="70" s="1"/>
  <c r="B33" i="71"/>
  <c r="P24" i="72" s="1"/>
  <c r="D33" i="71"/>
  <c r="R24" i="72" s="1"/>
  <c r="E30" i="75"/>
  <c r="S22" i="76" s="1"/>
  <c r="C31" i="77"/>
  <c r="Q23" i="78" s="1"/>
  <c r="G31" i="77"/>
  <c r="U23" i="78" s="1"/>
  <c r="B29" i="79"/>
  <c r="P22" i="80" s="1"/>
  <c r="F29" i="79"/>
  <c r="T22" i="80" s="1"/>
  <c r="C32" i="73"/>
  <c r="Q23" i="74" s="1"/>
  <c r="E32" i="73"/>
  <c r="S23" i="74" s="1"/>
  <c r="G32" i="73"/>
  <c r="U23" i="74" s="1"/>
  <c r="D70" i="63" l="1"/>
  <c r="R34" i="64"/>
  <c r="G159" i="65"/>
  <c r="U150" i="66" s="1"/>
  <c r="U2" i="66"/>
  <c r="C159" i="65"/>
  <c r="Q150" i="66" s="1"/>
  <c r="Q2" i="66"/>
  <c r="U34" i="64"/>
  <c r="G42" i="63"/>
  <c r="U35" i="64" s="1"/>
  <c r="G70" i="63"/>
  <c r="Q34" i="64"/>
  <c r="C70" i="63"/>
  <c r="C74" i="61"/>
  <c r="Q39" i="62" s="1"/>
  <c r="Q38" i="62"/>
  <c r="R13" i="62"/>
  <c r="D25" i="61"/>
  <c r="P13" i="62"/>
  <c r="B25" i="61"/>
  <c r="U3" i="58"/>
  <c r="G20" i="57"/>
  <c r="U13" i="58" s="1"/>
  <c r="Q3" i="58"/>
  <c r="C20" i="57"/>
  <c r="Q13" i="58" s="1"/>
  <c r="Q42" i="56"/>
  <c r="C62" i="55"/>
  <c r="Q54" i="56" s="1"/>
  <c r="E81" i="55"/>
  <c r="P120" i="56" s="1"/>
  <c r="P104" i="56"/>
  <c r="F70" i="63"/>
  <c r="T34" i="64"/>
  <c r="B70" i="63"/>
  <c r="P34" i="64"/>
  <c r="U35" i="70"/>
  <c r="G77" i="69"/>
  <c r="U68" i="70" s="1"/>
  <c r="G9" i="69"/>
  <c r="U2" i="70" s="1"/>
  <c r="E159" i="65"/>
  <c r="S150" i="66" s="1"/>
  <c r="S2" i="66"/>
  <c r="S34" i="64"/>
  <c r="E70" i="63"/>
  <c r="C23" i="61"/>
  <c r="Q12" i="62"/>
  <c r="S3" i="58"/>
  <c r="E20" i="57"/>
  <c r="S13" i="58" s="1"/>
  <c r="Q95" i="56"/>
  <c r="F59" i="55"/>
  <c r="Q104" i="56" l="1"/>
  <c r="F81" i="55"/>
  <c r="Q120" i="56" s="1"/>
  <c r="Q13" i="62"/>
  <c r="C25" i="61"/>
  <c r="P14" i="62"/>
  <c r="B33" i="61"/>
  <c r="P18" i="62" s="1"/>
  <c r="R14" i="62"/>
  <c r="D33" i="61"/>
  <c r="R18" i="62" s="1"/>
  <c r="Q14" i="62" l="1"/>
  <c r="C33" i="61"/>
  <c r="Q18" i="62" s="1"/>
</calcChain>
</file>

<file path=xl/sharedStrings.xml><?xml version="1.0" encoding="utf-8"?>
<sst xmlns="http://schemas.openxmlformats.org/spreadsheetml/2006/main" count="6618" uniqueCount="4372">
  <si>
    <t>INGRESOS Y OTROS BENEFICIOS</t>
  </si>
  <si>
    <t>Impuestos</t>
  </si>
  <si>
    <t>Derechos</t>
  </si>
  <si>
    <t>Participaciones</t>
  </si>
  <si>
    <t>Aportaciones</t>
  </si>
  <si>
    <t>Convenios</t>
  </si>
  <si>
    <t>Donativos</t>
  </si>
  <si>
    <t>Provisiones</t>
  </si>
  <si>
    <t>GASTOS Y OTRAS PÉRDIDAS</t>
  </si>
  <si>
    <t>Total de Ingresos y Otros Beneficios</t>
  </si>
  <si>
    <t>Participaciones y Aportaciones</t>
  </si>
  <si>
    <t>Contribuciones de Mejoras</t>
  </si>
  <si>
    <t>Incremento por Variación de Inventarios</t>
  </si>
  <si>
    <t>Disminución del Exceso de Estimaciones por Pérdida o Deterioro u Obsolescencia</t>
  </si>
  <si>
    <t>Disminución del Exceso de Provisiones</t>
  </si>
  <si>
    <t>Otros Ingresos y Beneficios Varios</t>
  </si>
  <si>
    <t>Materiales y Suministros</t>
  </si>
  <si>
    <t>Servicios Generales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</si>
  <si>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</si>
  <si>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</si>
  <si>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</si>
  <si>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</si>
  <si>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</si>
  <si>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</si>
  <si>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</si>
  <si>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Transferencias al Exterior</t>
  </si>
  <si>
    <t>Intereses de la Deuda Pública</t>
  </si>
  <si>
    <t>Comisiones de la Deuda Pública</t>
  </si>
  <si>
    <t>Gastos de la Deuda Pública</t>
  </si>
  <si>
    <t>Costo por Coberturas</t>
  </si>
  <si>
    <t>Apoyos Financieros</t>
  </si>
  <si>
    <t>Estimaciones, Depreciaciones, Deterioros, Obsolescencia y Amortizaciones</t>
  </si>
  <si>
    <t>Disminución de Inventarios</t>
  </si>
  <si>
    <t>Aumento por Insuficiencia de Provisiones</t>
  </si>
  <si>
    <t>Otros Gastos</t>
  </si>
  <si>
    <t>Cuotas y Aportaciones de Seguridad Social</t>
  </si>
  <si>
    <t>Ingresos Financieros</t>
  </si>
  <si>
    <t>Servicios Personales</t>
  </si>
  <si>
    <t>Inversión Pública no Capitalizable</t>
  </si>
  <si>
    <t>Resultados del Ejercicio (Ahorro/Desahorro)</t>
  </si>
  <si>
    <t>Inversión Pública</t>
  </si>
  <si>
    <t>Otros Ingresos y Beneficios</t>
  </si>
  <si>
    <t>Gastos de Funcionamiento</t>
  </si>
  <si>
    <t>Intereses, Comisiones y Otros Gastos de la Deuda Pública</t>
  </si>
  <si>
    <t>Otros Gastos y Pérdidas Extraordinarias</t>
  </si>
  <si>
    <t>Total de Gastos y Otras Pérdidas</t>
  </si>
  <si>
    <t>Ingresos de Gestión</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</si>
  <si>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</si>
  <si>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</si>
  <si>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</si>
  <si>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</si>
  <si>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</si>
  <si>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</si>
  <si>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Transferencias, Asignaciones, Subsidios y Otras Ayudas</t>
  </si>
  <si>
    <t>Aumento por Insuficiencia de Estimaciones por Pérdida o Deterioro u Obsolescencia</t>
  </si>
  <si>
    <t>Concepto</t>
  </si>
  <si>
    <t>Bajo protesta de decir verdad declaramos que los Estados Financieros y sus notas, son razonablemente correctos y son responsabilidad del emisor.</t>
  </si>
  <si>
    <t xml:space="preserve">                                   _____________________________________________                                     ________________________________________________</t>
  </si>
  <si>
    <t xml:space="preserve">                                              Directora Administrativa y Financiera  del                                                                            Directora General del </t>
  </si>
  <si>
    <t xml:space="preserve">                                    Instituto Municipal de Vivienda de Irapuato, Gto                                                      Instituto Municipal de Vivienda de Irapuato, Gto </t>
  </si>
  <si>
    <t xml:space="preserve">                                                   María Zuli Ramos Rodríguez                                                                                           Diana Patricia Alanís Barroso </t>
  </si>
  <si>
    <t xml:space="preserve"> </t>
  </si>
  <si>
    <t>Instituto Municipal de Vivienda de Irapuato, Gto
Estado de Situación Financiera
Al 31 de Diciembre 2021
(Cifras en Pesos)</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</si>
  <si>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</si>
  <si>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</si>
  <si>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</si>
  <si>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</si>
  <si>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</si>
  <si>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</si>
  <si>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</si>
  <si>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</si>
  <si>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</si>
  <si>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</si>
  <si>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</si>
  <si>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</si>
  <si>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</si>
  <si>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</si>
  <si>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</si>
  <si>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</si>
  <si>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</si>
  <si>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</si>
  <si>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</si>
  <si>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</si>
  <si>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</si>
  <si>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</si>
  <si>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</si>
  <si>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</si>
  <si>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</si>
  <si>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</si>
  <si>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</si>
  <si>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</si>
  <si>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</si>
  <si>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</si>
  <si>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</si>
  <si>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</si>
  <si>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</si>
  <si>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</si>
  <si>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</si>
  <si>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</si>
  <si>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</si>
  <si>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</si>
  <si>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</si>
  <si>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</si>
  <si>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</si>
  <si>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</si>
  <si>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</si>
  <si>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</si>
  <si>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</si>
  <si>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</si>
  <si>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</si>
  <si>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</si>
  <si>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</si>
  <si>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</si>
  <si>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</si>
  <si>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</si>
  <si>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</si>
  <si>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</si>
  <si>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</si>
  <si>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</si>
  <si>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</si>
  <si>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Instituto Municipal de Vivienda de Irapuato Gto
Estado de Variación en la Hacienda Pública
Del 01 de Enero al 31 de Diciembre 2021
(Cifras en Pesos)</t>
  </si>
  <si>
    <t>Hacienda Pública / Patrimonio Contribuido</t>
  </si>
  <si>
    <t>Hacienda Pública / Patrimonio Generado de Ejercicios Anteriores</t>
  </si>
  <si>
    <t>Hacienda Pública / Patrimonio Generado de Ejercicio</t>
  </si>
  <si>
    <t>Exceso o Insuficiencia en la Actualización de la Hacienda Pública / Patrimonio</t>
  </si>
  <si>
    <t>Total</t>
  </si>
  <si>
    <t>Hacienda Pública/Patrimonio Contribuido Neto de 20XN-1</t>
  </si>
  <si>
    <t>Hacienda Pública/Patrimonio Generado Neto de 20XN-1</t>
  </si>
  <si>
    <t>Exceso o Insuficiencia en la Actualización de la Hacienda Pública/Patrimonio Neto de 20XN-1</t>
  </si>
  <si>
    <t>Hacienda Pública/Patrimonio Neto Final de 20XN-1</t>
  </si>
  <si>
    <t>Cambios en la Hacienda Pública/Patrimonio Contribuido Neto de 20XN</t>
  </si>
  <si>
    <t>Variaciones de la Hacienda Pública/Patrimonio Generado Neto de 20XN</t>
  </si>
  <si>
    <t>Cambios en el Exceso o Insuficiencia en la Actualización de la Hacienda Pública/Patrimonio Neto de 2021</t>
  </si>
  <si>
    <t>Hacienda Pública/Patrimonio Neto Final de 2021</t>
  </si>
  <si>
    <t>Instituto Municipal de Vivienda de Irapuato, Gto.
Estado de Cambios en la Situación Financiera
Del 01 de Enero al 31 de Diciembre 2021
(Cifras en Pesos)</t>
  </si>
  <si>
    <t>Origen</t>
  </si>
  <si>
    <t>Aplicación</t>
  </si>
  <si>
    <t>Instituto Municipal de Vivienda de Irapuato, Gto.
Estado de Flujos de Efectivo
Del 01 de Enero al 31 de diciembre 2021
(Cifras en Pesos)</t>
  </si>
  <si>
    <t>20XN</t>
  </si>
  <si>
    <t>20XN-1</t>
  </si>
  <si>
    <t>Flujos de Efectivo de las Actividades de Operación</t>
  </si>
  <si>
    <t>Otros Orígenes de Operación</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</si>
  <si>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</si>
  <si>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</si>
  <si>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</si>
  <si>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</si>
  <si>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</si>
  <si>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</si>
  <si>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</si>
  <si>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</si>
  <si>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</si>
  <si>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</si>
  <si>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Externo</t>
  </si>
  <si>
    <t>Otros Orígenes de Financiamiento</t>
  </si>
  <si>
    <t>Servicios de la Deuda</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</si>
  <si>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</si>
  <si>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</si>
  <si>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</si>
  <si>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</si>
  <si>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</si>
  <si>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_____________________________________________                                     ________________________________________________</t>
  </si>
  <si>
    <t xml:space="preserve">               Directora Administrativa y Financiera  del                                                                            Directora General del </t>
  </si>
  <si>
    <t xml:space="preserve">   Instituto Municipal de Vivienda de Irapuato, Gto                                                      Instituto Municipal de Vivienda de Irapuato, Gto </t>
  </si>
  <si>
    <t xml:space="preserve">                     María Zuli Ramos Rodríguez                                                                                           Diana Patricia Alanís Barroso </t>
  </si>
  <si>
    <t>Instituto Municipal de Vivienda de Irapuato, Gto
Estado Analítico del Activo
Del 01 de Enero al 31 de Diciembre 2021
(Cifras en Pesos)</t>
  </si>
  <si>
    <t>Saldo Inicial</t>
  </si>
  <si>
    <t>Cargos del Periodo</t>
  </si>
  <si>
    <t>Abonos del Periodo</t>
  </si>
  <si>
    <t>Saldo Final</t>
  </si>
  <si>
    <t>Variación Del Periodo</t>
  </si>
  <si>
    <t>Instituto Municipal de Vivienda de Irapuato, Gto
Estado Analítico de la Deuda y Otros Pasivos
Del 01 de Enero al 31 de Diciembre 2021
(Cifras en Pesos)</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</si>
  <si>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</si>
  <si>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</si>
  <si>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</si>
  <si>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</si>
  <si>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</si>
  <si>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</si>
  <si>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</si>
  <si>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</si>
  <si>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</si>
  <si>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</si>
  <si>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</si>
  <si>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</si>
  <si>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</si>
  <si>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</si>
  <si>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</si>
  <si>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</si>
  <si>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</si>
  <si>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</si>
  <si>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</si>
  <si>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@se6#16</t>
  </si>
  <si>
    <t>Instituto Municipal de Vivienda de Irapuato, Gto.
Informe Sobre Pasivos Contingentes
Al 31 de Diciembre 2021</t>
  </si>
  <si>
    <t>CONCEPTO</t>
  </si>
  <si>
    <t>JUICIOS</t>
  </si>
  <si>
    <t>El insituto no tiene juicios pendiente ni ninguna cuenta que pueda generar pasivos contingentes</t>
  </si>
  <si>
    <t>GARANTÍAS</t>
  </si>
  <si>
    <t>AVALES</t>
  </si>
  <si>
    <t>PENSIONES Y JUBILACIONES</t>
  </si>
  <si>
    <t>DEUDA CONTINGENTE</t>
  </si>
  <si>
    <t xml:space="preserve"> _____________________________________________                                     ________________________________________________</t>
  </si>
  <si>
    <t>Instructivo</t>
  </si>
  <si>
    <t>Instituto Municipal de Vivienda de Irapuato, Gto</t>
  </si>
  <si>
    <t>Ejercicio:</t>
  </si>
  <si>
    <t>Notas de Desglose y Memoria</t>
  </si>
  <si>
    <t>Periodicidad:</t>
  </si>
  <si>
    <t>Anual</t>
  </si>
  <si>
    <t>Correspondiente del 01 de Enero al 31 de Diciembre 2021</t>
  </si>
  <si>
    <t>Corte:</t>
  </si>
  <si>
    <t>(Cifras en Pesos)</t>
  </si>
  <si>
    <t>NOTAS</t>
  </si>
  <si>
    <t>DESCRIPCIÓN</t>
  </si>
  <si>
    <t>I. NOTAS DE DESGLOSE:</t>
  </si>
  <si>
    <t>INFORMACION CONTABLE</t>
  </si>
  <si>
    <t>ESF-01</t>
  </si>
  <si>
    <t>FONDOS CON AFECTACIÓN ESPECÍFICA E INVERSIONES FINANCIERAS</t>
  </si>
  <si>
    <t>ESF-02</t>
  </si>
  <si>
    <t>CONTRIBUCIONES POR RECUPERAR</t>
  </si>
  <si>
    <t>ESF-03</t>
  </si>
  <si>
    <t>CONTRIBUCIONES POR RECUPERAR CORTO PLAZO</t>
  </si>
  <si>
    <t>ESF-04</t>
  </si>
  <si>
    <t>BIENES DISPONIBLES PARA SU TRANSFORMACIÓN ESTIMACIONES Y DETERIOROS (INVENTARIOS)</t>
  </si>
  <si>
    <t>ESF-05</t>
  </si>
  <si>
    <t>ALMACENES</t>
  </si>
  <si>
    <t>ESF-06</t>
  </si>
  <si>
    <t>FIDEICOMISOS, MANDATOS Y CONTRATOS ANÁLOGOS</t>
  </si>
  <si>
    <t>ESF-07</t>
  </si>
  <si>
    <t>PARTICIPACIONES Y APORTACIONES DE CAPITAL</t>
  </si>
  <si>
    <t>ESF-08</t>
  </si>
  <si>
    <t>BIENES MUEBLES E INMUEBLES</t>
  </si>
  <si>
    <t>ESF-09</t>
  </si>
  <si>
    <t>INTANGIBLES Y DIFERIDOS</t>
  </si>
  <si>
    <t>ESF-10</t>
  </si>
  <si>
    <t>ESTIMACIONES Y DETERIOROS</t>
  </si>
  <si>
    <t>ESF-11</t>
  </si>
  <si>
    <t>OTROS ACTIVOS</t>
  </si>
  <si>
    <t>ESF-12</t>
  </si>
  <si>
    <t>CUENTAS Y DOCUMENTOS POR PAGAR</t>
  </si>
  <si>
    <t>ESF-13</t>
  </si>
  <si>
    <t>FONDOS Y BIENES DE TERCEROS</t>
  </si>
  <si>
    <t>ESF-14</t>
  </si>
  <si>
    <t>OTROS PASIVOS CIRCULANTES</t>
  </si>
  <si>
    <t>ACT-01</t>
  </si>
  <si>
    <t>INGRESOS DE GESTION</t>
  </si>
  <si>
    <t>ACT-02</t>
  </si>
  <si>
    <t>PARTICIPACIONES, APORTACIONES, CONVENIOS, INCENTIVOS…</t>
  </si>
  <si>
    <t>ACT-03</t>
  </si>
  <si>
    <t>OTROS INGRESOS Y BENEFICIOS</t>
  </si>
  <si>
    <t>ACT-04</t>
  </si>
  <si>
    <t>GASTOS Y OTRAS PERDIDAS</t>
  </si>
  <si>
    <t>VHP-01</t>
  </si>
  <si>
    <t>PATRIMONIO CONTRIBUIDO</t>
  </si>
  <si>
    <t>VHP-02</t>
  </si>
  <si>
    <t>PATRIMONIO GENERADO</t>
  </si>
  <si>
    <t>EFE-01</t>
  </si>
  <si>
    <t>FLUJO DE EFECTIVO</t>
  </si>
  <si>
    <t>EFE-02</t>
  </si>
  <si>
    <t>ADQ. BIENES MUEBLES E INMUEBLES</t>
  </si>
  <si>
    <t>EFE-03</t>
  </si>
  <si>
    <t>CONCILIACIÓN DEL FLUJO DE EFECTIVO</t>
  </si>
  <si>
    <t>Conciliacion_Ig</t>
  </si>
  <si>
    <t>CONCILIACIÓN ENTRE LOS INGRESOS PRESUPUESTARIOS Y CONTABLES</t>
  </si>
  <si>
    <t>Conciliacion_Eg</t>
  </si>
  <si>
    <t>CONCILIACIÓN ENTRE LOS EGRESOS PRESUPUESTARIOS Y LOS GASTOS CONTABLES</t>
  </si>
  <si>
    <t>II. DE MEMORIA (DE ORDEN):</t>
  </si>
  <si>
    <t>Memoria</t>
  </si>
  <si>
    <t>CONTABLES</t>
  </si>
  <si>
    <t>PRESUPUESTARIAS</t>
  </si>
  <si>
    <t>Notas de Desglose Estado de Situación Financiera</t>
  </si>
  <si>
    <t>Notas</t>
  </si>
  <si>
    <t>ESF-01 FONDOS CON AFECTACIÓN ESPECÍFICA E INVERSIONES FINANCIERAS</t>
  </si>
  <si>
    <t>Cuenta</t>
  </si>
  <si>
    <t>Nombre de la Cuenta</t>
  </si>
  <si>
    <t>Monto</t>
  </si>
  <si>
    <t>Tipo</t>
  </si>
  <si>
    <t>Inversiones Temporales (Hasta 3 meses)</t>
  </si>
  <si>
    <t>Fondos con Afectación Específica</t>
  </si>
  <si>
    <t>Inversiones Financieras de Corto Plazo</t>
  </si>
  <si>
    <t>Inversiones a Largo Plazo</t>
  </si>
  <si>
    <t>ESF-02 CONTRIBUCIONES POR RECUPERAR</t>
  </si>
  <si>
    <t>Factibilidad de Cobro</t>
  </si>
  <si>
    <t>Cuentas por Cobrar a Corto Plazo</t>
  </si>
  <si>
    <t>Ingresos por Recuperar a Corto Plazo</t>
  </si>
  <si>
    <t>ESF-03 CONTRIBUCIONES POR RECUPERAR CORTO PLAZO</t>
  </si>
  <si>
    <t>A 90 Días</t>
  </si>
  <si>
    <t>A 180 Días</t>
  </si>
  <si>
    <t>A 365 Días</t>
  </si>
  <si>
    <t>+ 365 Días</t>
  </si>
  <si>
    <t>Característica</t>
  </si>
  <si>
    <t>Deudores Diversos por Cobrar a Corto Plazo</t>
  </si>
  <si>
    <t>Deudores por Anticipos de la Tesorería a Corto Plazo</t>
  </si>
  <si>
    <t>Préstamos Otorgados a Corto Plazo</t>
  </si>
  <si>
    <t>Otros Derechos a Recibir Efectivo o Equivalentes a Corto Plazo</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</si>
  <si>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</si>
  <si>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</si>
  <si>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</si>
  <si>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</si>
  <si>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</si>
  <si>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ESF-04 BIENES DISPONIBLES PARA SU TRANSFORMACIÓN ESTIMACIONES Y DETERIOROS (INVENTARIOS)</t>
  </si>
  <si>
    <t>Sistema de Costeo</t>
  </si>
  <si>
    <t>Método de Valuación</t>
  </si>
  <si>
    <t>Convencia de la Aplicación</t>
  </si>
  <si>
    <t>Impacto de Información Financiera</t>
  </si>
  <si>
    <t>Inventario de Mercancías para Venta</t>
  </si>
  <si>
    <t>Inventario de Mercancías Terminadas</t>
  </si>
  <si>
    <t>Inventario de Mercancías en Proceso de Elaboración</t>
  </si>
  <si>
    <t>Inventario de Materias Primas, Materiales y Suministros para Producción</t>
  </si>
  <si>
    <t>Bienes en Tránsito</t>
  </si>
  <si>
    <t>ESF-05 ALMACENES</t>
  </si>
  <si>
    <t>Método</t>
  </si>
  <si>
    <t>Conveniencia de Aplicación</t>
  </si>
  <si>
    <t>Impacto a la informacion financiera por cambios en el metodo</t>
  </si>
  <si>
    <t>Almacén de Materiales y Suministros de Consumo</t>
  </si>
  <si>
    <t>ESF-06 FIDEICOMISOS, MANDATOS Y CONTRATOS ANÁLOGOS</t>
  </si>
  <si>
    <t>Fideicomisos, Mandatos y Contratos Análogos</t>
  </si>
  <si>
    <t>ESF-07 PARTICIPACIONES Y APORTACIONES DE CAPITAL</t>
  </si>
  <si>
    <t>Participaciones y Aportaciones de Capital</t>
  </si>
  <si>
    <t>ESF-08 BIENES MUEBLES E INMUEBLES</t>
  </si>
  <si>
    <t>Dep. Gasto</t>
  </si>
  <si>
    <t>Dep. Acumulada</t>
  </si>
  <si>
    <t>Tasas Aplicada</t>
  </si>
  <si>
    <t>Criterios</t>
  </si>
  <si>
    <t>Terrenos</t>
  </si>
  <si>
    <t>Viviendas</t>
  </si>
  <si>
    <t>Edificios no Habitacionales</t>
  </si>
  <si>
    <t>Infraestructura</t>
  </si>
  <si>
    <t>Construcciones en Proceso en Bienes de Dominio Público</t>
  </si>
  <si>
    <t>Construcciones en Proceso en Bienes Propios</t>
  </si>
  <si>
    <t>Otros Bienes Inmuebles</t>
  </si>
  <si>
    <t>LINEA RECTA</t>
  </si>
  <si>
    <t>ANUAL</t>
  </si>
  <si>
    <t>Mobiliario y Equipo de Administración</t>
  </si>
  <si>
    <t>10% Y 30%</t>
  </si>
  <si>
    <t>Mobiliario y Equipo Educacional y Recreativo</t>
  </si>
  <si>
    <t>Equipo e Instrumental Médico y de Laboratorio</t>
  </si>
  <si>
    <t>Vehículos y Equipo de Transporte</t>
  </si>
  <si>
    <t>Equipo de Defensa y Seguridad</t>
  </si>
  <si>
    <t>Maquinaria, Otros Equipos y Herramientas</t>
  </si>
  <si>
    <t>Colecciones, Obras de Arte y Objetos Valiosos</t>
  </si>
  <si>
    <t>Activos Biológicos</t>
  </si>
  <si>
    <t>ESF-09 INTANGIBLES Y DIFERIDOS</t>
  </si>
  <si>
    <t>Amort. Gasto</t>
  </si>
  <si>
    <t>Amort. Acum</t>
  </si>
  <si>
    <t>Software</t>
  </si>
  <si>
    <t>Patentes, Marcas y Derechos</t>
  </si>
  <si>
    <t>Concesiones y Franquicias</t>
  </si>
  <si>
    <t>Licencias</t>
  </si>
  <si>
    <t>Otros Activos Intangibles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</si>
  <si>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</si>
  <si>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</si>
  <si>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</si>
  <si>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</si>
  <si>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</si>
  <si>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</si>
  <si>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ESF-10 ESTIMACIONES Y DETERIOROS</t>
  </si>
  <si>
    <t>Criterio</t>
  </si>
  <si>
    <t>Estimaciones para Cuentas Incobrables por Derechos a Recibir Efectivo o Equivalentes</t>
  </si>
  <si>
    <t>Estimación por Deterioro de Inventarios</t>
  </si>
  <si>
    <t>ESF-11 OTROS ACTIVOS</t>
  </si>
  <si>
    <t>Bienes en Concesión</t>
  </si>
  <si>
    <t>Bienes en Arrendamiento Financiero</t>
  </si>
  <si>
    <t>Bienes en Comodato</t>
  </si>
  <si>
    <t>ESF-12 CUENTAS Y DOCUMENTOS POR PAGAR</t>
  </si>
  <si>
    <t>Más 365 Días</t>
  </si>
  <si>
    <t>Factibilidad de Pago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</si>
  <si>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</si>
  <si>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</si>
  <si>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</si>
  <si>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</si>
  <si>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</si>
  <si>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</si>
  <si>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</si>
  <si>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</si>
  <si>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</si>
  <si>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Comerciales por Pagar a Corto Plazo</t>
  </si>
  <si>
    <t>Documentos con Contratistas por Obras Públicas por Pagar a Corto Plazo</t>
  </si>
  <si>
    <t>Otros Documentos por Pagar a Corto Plazo</t>
  </si>
  <si>
    <t>ESF-13 FONDOS Y BIENES DE TERCEROS</t>
  </si>
  <si>
    <t>Naturaleza</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</si>
  <si>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</si>
  <si>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</si>
  <si>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</si>
  <si>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</si>
  <si>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</si>
  <si>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</si>
  <si>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</si>
  <si>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</si>
  <si>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</si>
  <si>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</si>
  <si>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</si>
  <si>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</si>
  <si>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ESF-14 OTROS PASIVOS CIRCULANTES</t>
  </si>
  <si>
    <t>Otros Pasivos Diferidos a Corto Plazo</t>
  </si>
  <si>
    <t>Otros Pasivos Circulantes</t>
  </si>
  <si>
    <t>Créditos Diferidos a Largo Plazo</t>
  </si>
  <si>
    <t>Intereses Cobrados por Adelantado a Largo Plazo</t>
  </si>
  <si>
    <t>Otros Pasivos Diferidos a Largo Plazo</t>
  </si>
  <si>
    <t>Notas de Desglose Estado de Actividades</t>
  </si>
  <si>
    <t>ACT-01 INGRESOS DE GESTION</t>
  </si>
  <si>
    <t>Característica Significativa</t>
  </si>
  <si>
    <t>Impuestos Sobre los Ingresos</t>
  </si>
  <si>
    <t>Impuestos Sobre el Patrimonio</t>
  </si>
  <si>
    <t>Impuestos Sobre la Producción, el Consumo y las Transacciones</t>
  </si>
  <si>
    <t>Impuestos al Comercio Exterior</t>
  </si>
  <si>
    <t>Impuestos Sobre Nóminas y Asimilables</t>
  </si>
  <si>
    <t>Impuestos Ecológicos</t>
  </si>
  <si>
    <t>Accesorios de Impuestos</t>
  </si>
  <si>
    <t>Impuestos no Comprendidos en la Ley de Ingresos Vigente, Causados en Ejercicios Fiscales Anteriores Pendientes de Liquidación o Pago</t>
  </si>
  <si>
    <t>Otros Impuestos</t>
  </si>
  <si>
    <t>Aportaciones para Fondos de Vivienda</t>
  </si>
  <si>
    <t>Cuotas para la Seguridad Social</t>
  </si>
  <si>
    <t>Cuotas de Ahorro para el Retiro</t>
  </si>
  <si>
    <t>Accesorios de Cuotas y Aportaciones de Seguridad Social</t>
  </si>
  <si>
    <t>Otras Cuotas y Aportaciones para la Seguridad Social</t>
  </si>
  <si>
    <t>Contribuciones de Mejoras por Obras Públicas</t>
  </si>
  <si>
    <t>Contribuciones de Mejoras no Comprendidas en la Ley de Ingresos Vigente, Causadas en Ejercicios Fiscales Anteriores Pendientes de Liquidación o Pago</t>
  </si>
  <si>
    <t>Derechos por el Uso, Goce, Aprovechamiento o Explotación de Bienes de Dominio Público</t>
  </si>
  <si>
    <t>Derechos por Prestación de Servicios</t>
  </si>
  <si>
    <t>Accesorios de Derechos</t>
  </si>
  <si>
    <t>Derechos no Comprendidos en la Ley de Ingresos Vigente, Causados en Ejercicios Fiscales Anteriores Pendientes de Liquidación o Pago</t>
  </si>
  <si>
    <t>Otros Derechos</t>
  </si>
  <si>
    <t>Productos no Comprendidos en la Ley de Ingresos Vigente, Causados en Ejercicios Fiscales Anteriores Pendientes de Liquidación o Pago</t>
  </si>
  <si>
    <t>Incentivos Derivados de la Colaboración Fiscal</t>
  </si>
  <si>
    <t>Multas</t>
  </si>
  <si>
    <t>Indemnizaciones</t>
  </si>
  <si>
    <t>Reintegros</t>
  </si>
  <si>
    <t>Aprovechamientos Provenientes de Obras Públicas</t>
  </si>
  <si>
    <t>Aprovechamientos no Comprendidos en la Ley de Ingresos Vigente, Causados en Ejercicios Fiscales Anteriores Pendientes de Liquidación o Pago</t>
  </si>
  <si>
    <t>Accesorios de Aprovechamientos</t>
  </si>
  <si>
    <t>Otros Aprovechamientos</t>
  </si>
  <si>
    <t>ngresos por Venta de Bienes y Prestación de Servicios</t>
  </si>
  <si>
    <t>Ingresos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</si>
  <si>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</si>
  <si>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</si>
  <si>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</si>
  <si>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</si>
  <si>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</si>
  <si>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</si>
  <si>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</si>
  <si>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ACT-02 PARTICIPACIONES, APORTACIONES, CONVENIOS, INCENTIVOS…</t>
  </si>
  <si>
    <t>PARTICIPACIONES, APORTACIONES, CONVENIOS, INCENTIVOS DERIVADOS DE LA COLABORACIÓN FISCAL, FONDOS DISTINTOS DE APORTACIONES, TRANSFERENCIAS, ASIGNACIONES, SUBSIDIOS Y SUBVENCIONES, Y PENSIONES Y JUBILACIONES</t>
  </si>
  <si>
    <t>Incentivos derivados de la Colaboración Fiscal</t>
  </si>
  <si>
    <t>Fondos Distintos de Aportaciones</t>
  </si>
  <si>
    <t>Transferencias, Asignaciones, Subsidios y Otras ayudas</t>
  </si>
  <si>
    <t>Transferencias Internas y Asignaciones del Sector Público</t>
  </si>
  <si>
    <t>Transferencias del Fondo Mexicano del Petróleo para la Estabilización y el Desarrollo</t>
  </si>
  <si>
    <t>ACT-03 OTROS INGRESOS Y BENEFICIOS</t>
  </si>
  <si>
    <t>Intereses Ganados de Títulos, Valores y demás Instrumentos Financieros</t>
  </si>
  <si>
    <t>Otros Ingresos Financieros</t>
  </si>
  <si>
    <t>Incremento por Variación de Inventarios de Mercancías para Venta</t>
  </si>
  <si>
    <t>Incremento por Variación de Inventarios de Mercancías Terminadas</t>
  </si>
  <si>
    <t>Incremento por Variación de Inventarios de Mercancías en Proceso de Elaboración</t>
  </si>
  <si>
    <t>Incremento por Variación de Inventarios de Materias Primas, Materiales y Suministros para Producción</t>
  </si>
  <si>
    <t>Incremento por Variación de Almacén de Materias Primas, Materiales y Suministros de Consumo</t>
  </si>
  <si>
    <t>Bonificaciones y Descuentos Obtenidos</t>
  </si>
  <si>
    <t>Diferencias por Tipo de Cambio a Favor</t>
  </si>
  <si>
    <t>Diferencias de Cotizaciones a Favor en Valores Negociables</t>
  </si>
  <si>
    <t>Utilidades por Participación Patrimonial</t>
  </si>
  <si>
    <t>Diferencias por Reestructuración de Deuda Pública a Favor</t>
  </si>
  <si>
    <t>ACT-04 GASTOS Y OTRAS PERDIDAS</t>
  </si>
  <si>
    <t>%</t>
  </si>
  <si>
    <t>GASTOS DE FUNCIONAMIENTO</t>
  </si>
  <si>
    <t>Remuneraciones al Personal de Carácter Permanente</t>
  </si>
  <si>
    <t>Remuneraciones al Personal de Carácter Transitorio</t>
  </si>
  <si>
    <t>Remuneraciones Adicionales y Especiales</t>
  </si>
  <si>
    <t>Seguridad Social</t>
  </si>
  <si>
    <t>Otras Prestaciones Sociales y Económicas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</si>
  <si>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</si>
  <si>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</si>
  <si>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</si>
  <si>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</si>
  <si>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</si>
  <si>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</si>
  <si>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</si>
  <si>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</si>
  <si>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</si>
  <si>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</si>
  <si>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</si>
  <si>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</si>
  <si>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y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</si>
  <si>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</si>
  <si>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</si>
  <si>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</si>
  <si>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</si>
  <si>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</si>
  <si>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</si>
  <si>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</si>
  <si>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Asignaciones al Sector Público</t>
  </si>
  <si>
    <t>Transferencias Internas al Sector Público</t>
  </si>
  <si>
    <t>Transferencias a Entidades Paraestatales</t>
  </si>
  <si>
    <t>Transferencias a Entidades Federativas y Municipios</t>
  </si>
  <si>
    <t>Subsidios</t>
  </si>
  <si>
    <t>Subvenciones</t>
  </si>
  <si>
    <t>Ayudas Sociales a Personas</t>
  </si>
  <si>
    <t>Becas</t>
  </si>
  <si>
    <t>Ayudas Sociales a Instituciones</t>
  </si>
  <si>
    <t>Ayudas Sociales por Desastres Naturales y Otros Siniestros</t>
  </si>
  <si>
    <t>Pensiones</t>
  </si>
  <si>
    <t>Jubilaciones</t>
  </si>
  <si>
    <t>Otras Pensiones y Jubilaciones</t>
  </si>
  <si>
    <t>Transferencias a Fideicomisos, Mandatos y Contratos Análogos al Gobierno</t>
  </si>
  <si>
    <t>Transferencias a Fideicomisos, Mandatos y Contratos Análogos a Entidades Paraestatales</t>
  </si>
  <si>
    <t>Transferencias por Obligaciones de Ley</t>
  </si>
  <si>
    <t>Donativos a Instituciones sin Fines de Lucro</t>
  </si>
  <si>
    <t>Donativos a Entidades Federativas y Municipios</t>
  </si>
  <si>
    <t>Donativos a Fideicomiso, Mandatos y Contratos Análogos Privados</t>
  </si>
  <si>
    <t>Donativos a Fideicomiso, Mandatos y Contratos Análogos Estatales</t>
  </si>
  <si>
    <t>Donativos Internacionales</t>
  </si>
  <si>
    <t>Transferencias al Exterior a Gobiernos Extranjeros y Organismos Internacionales</t>
  </si>
  <si>
    <t>Transferencias al Sector Privado Externo</t>
  </si>
  <si>
    <t>PARTICIPACIONES Y APORTACIONES</t>
  </si>
  <si>
    <t>Participaciones de la Federación a Entidades Federativas y Municipios</t>
  </si>
  <si>
    <t>Participaciones de las Entidades Federativas a los Municipios</t>
  </si>
  <si>
    <t>Aportaciones de la Federación a Entidades Federativas y Municipios</t>
  </si>
  <si>
    <t>Aportaciones de las Entidades Federativas a los Municipios</t>
  </si>
  <si>
    <t>Convenios de Reasignación</t>
  </si>
  <si>
    <t>Convenios de Descentralización y Otros</t>
  </si>
  <si>
    <t>INTERESES, COMISIONES Y OTROS GASTOS DE LA DEUDA PUBLICA</t>
  </si>
  <si>
    <t>Intereses de la Deuda Pública Interna</t>
  </si>
  <si>
    <t>Intereses de la Deuda Pública Externa</t>
  </si>
  <si>
    <t>Comisiones de la Deuda Pública Interna</t>
  </si>
  <si>
    <t>Comisiones de la Deuda Pública Externa</t>
  </si>
  <si>
    <t>Gastos de la Deuda Pública Interna</t>
  </si>
  <si>
    <t>Gastos de la Deuda Pública Externa</t>
  </si>
  <si>
    <t>Apoyos Financieros a Intermediarios</t>
  </si>
  <si>
    <t>Apoyo Financieros a Ahorradores y Deudores del Sistema Financiero Nacional</t>
  </si>
  <si>
    <t>OTROS GASTOS Y PERDIDAS EXTRAORDINARIAS</t>
  </si>
  <si>
    <t>Estimaciones por Pérdida o Deterioro de Activos Circulantes</t>
  </si>
  <si>
    <t>Estimaciones por Pérdida o Deterioro de Activo no Circulante</t>
  </si>
  <si>
    <t>Depreciación de Bienes Inmuebles</t>
  </si>
  <si>
    <t>Depreciación de Infraestructura</t>
  </si>
  <si>
    <t>Depreciación de Bienes Muebles</t>
  </si>
  <si>
    <t>Deterioro de los Activos Biológicos</t>
  </si>
  <si>
    <t>Amortización de Activos Intangibles</t>
  </si>
  <si>
    <t>Disminución de Bienes por pérdida, obsolescencia y deterioro</t>
  </si>
  <si>
    <t>Provisiones de Pasivos a Corto Plazo</t>
  </si>
  <si>
    <t>Provisiones de Pasivos a Largo Plazo</t>
  </si>
  <si>
    <t>Disminución de Inventarios de Mercancías para Venta</t>
  </si>
  <si>
    <t>Disminución de Inventarios de Mercancías Terminadas</t>
  </si>
  <si>
    <t>Disminución de Inventarios de Mercancías en Proceso de Elaboración</t>
  </si>
  <si>
    <t>Disminución de Inventarios de Materias Primas, Materiales y Suministros para Producción</t>
  </si>
  <si>
    <t>Disminución de Almacén de Materiales y Suministros de Consumo</t>
  </si>
  <si>
    <t>Gastos de Ejercicios Anteriores</t>
  </si>
  <si>
    <t>Pérdidas por Responsabilidades</t>
  </si>
  <si>
    <t>Bonificaciones y Descuentos Otorgados</t>
  </si>
  <si>
    <t>Diferencias por Tipo de Cambio Negativas</t>
  </si>
  <si>
    <t>Diferencias de Cotizaciones Negativas en Valores Negociables</t>
  </si>
  <si>
    <t>Pérdidas por Participación Patrimonial</t>
  </si>
  <si>
    <t>Diferencias por Reestructuración de Deuda Pública Negativas</t>
  </si>
  <si>
    <t>Otros Gastos Varios</t>
  </si>
  <si>
    <t>INVERSIÓN PÚBLICA</t>
  </si>
  <si>
    <t>Construcción en Bienes no Capitalizable</t>
  </si>
  <si>
    <t>Notas de Desglose Estado de Variación en la Hacienda Pública</t>
  </si>
  <si>
    <t>VHP-01 PATRIMONIO CONTRIBUIDO</t>
  </si>
  <si>
    <t>aportaciones</t>
  </si>
  <si>
    <t>municipal</t>
  </si>
  <si>
    <t>VHP-02 PATRIMONIO GENERADO</t>
  </si>
  <si>
    <t>Procedencia</t>
  </si>
  <si>
    <t>Resultado del Ejercicio (Ahorro/ Desahorro)</t>
  </si>
  <si>
    <t>Revalúo de Bienes Inmuebles</t>
  </si>
  <si>
    <t>Revalúo de Bienes Muebles</t>
  </si>
  <si>
    <t>Revalúo de Bienes Intangibles</t>
  </si>
  <si>
    <t>Otros Revalúos</t>
  </si>
  <si>
    <t>Reservas de Patrimonio</t>
  </si>
  <si>
    <t>Reservas Territoriales</t>
  </si>
  <si>
    <t>Reservas por Contingencias</t>
  </si>
  <si>
    <t>Cambios en Políticas Contables</t>
  </si>
  <si>
    <t>Cambios por Errores Contables</t>
  </si>
  <si>
    <t>Notas de Desglose Estado de Flujos de Efectivo</t>
  </si>
  <si>
    <t>EFE-01 FLUJOS DE EFECTIVO</t>
  </si>
  <si>
    <t>Nombre de la Cuenta / Concepto</t>
  </si>
  <si>
    <t>Efectivo</t>
  </si>
  <si>
    <t>Bancos/Tesorería</t>
  </si>
  <si>
    <t>Bancos/Dependencias y Otros</t>
  </si>
  <si>
    <t>Depósitos de Fondos de Terceros en Garantía y/o Administración</t>
  </si>
  <si>
    <t>Otros Efectivos y Equivalentes</t>
  </si>
  <si>
    <t>Total de Efectivo y Equivalentes</t>
  </si>
  <si>
    <t>EFE-02 ADQ. BIENES MUEBLES E INMUEBLES</t>
  </si>
  <si>
    <t>Adquisición</t>
  </si>
  <si>
    <t>Pagos</t>
  </si>
  <si>
    <t>Total de Aplicación de efectivo por Actividades de Inversión</t>
  </si>
  <si>
    <t>EFE-03 CONCILIACION DEL FLUJO DE EFECTIVO</t>
  </si>
  <si>
    <t>Resultados del Ejercicio Ahorro/Desahorro</t>
  </si>
  <si>
    <t>(+) Movimientos de partidas (o rubros) que no afectan al efectivo</t>
  </si>
  <si>
    <t>Intereses de la deuda pública</t>
  </si>
  <si>
    <t>Comisiones de la deuda pública</t>
  </si>
  <si>
    <t>Gastos de la deuda pública</t>
  </si>
  <si>
    <t>Costo por coberturas</t>
  </si>
  <si>
    <t>Apoyos financieros</t>
  </si>
  <si>
    <t>Diferencias por Tipo de Cambio Negativas en Efectivo y Equivalentes</t>
  </si>
  <si>
    <t>Incremento en Cuentas por Pagar de Operación</t>
  </si>
  <si>
    <t>Provisiones capítulo 1000</t>
  </si>
  <si>
    <t>Provisiones capítulo 2000</t>
  </si>
  <si>
    <t>Provisiones capítulo 3000</t>
  </si>
  <si>
    <t>Provisiones capítulo 4000</t>
  </si>
  <si>
    <t>Provisiones capítulo 8000</t>
  </si>
  <si>
    <t>(-) Movimientos de partidas (o rubros) que afectan al efectivo</t>
  </si>
  <si>
    <t>Incremento en Cuentas por Cobrar de Operación</t>
  </si>
  <si>
    <t>Ingresos por recuperar CRI 10</t>
  </si>
  <si>
    <t>Ingresos por recuperar CRI 20</t>
  </si>
  <si>
    <t>Ingresos por recuperar CRI 30</t>
  </si>
  <si>
    <t>Ingresos por recuperar CRI 40</t>
  </si>
  <si>
    <t>Ingresos por recuperar CRI 50</t>
  </si>
  <si>
    <t>Ingresos por recuperar CRI 60</t>
  </si>
  <si>
    <t>Cuentas por cobrar CRI 70</t>
  </si>
  <si>
    <t>Cuentas por cobrar CRI 80</t>
  </si>
  <si>
    <t>Cuentas por cobrar CRI 90</t>
  </si>
  <si>
    <t>= Flujos de Efectivo Netos de las Actividades de Operación</t>
  </si>
  <si>
    <t>Conciliación entre los Ingresos Presupuestarios y Contables</t>
  </si>
  <si>
    <t>(Cifras en pesos)</t>
  </si>
  <si>
    <t>1. Total de Ingresos Presupuestarios</t>
  </si>
  <si>
    <t>2. Más Ingresos Contables No Presupuestarios</t>
  </si>
  <si>
    <t>2.1</t>
  </si>
  <si>
    <t>2.2</t>
  </si>
  <si>
    <t>Incremento por Variación de inventarios</t>
  </si>
  <si>
    <t>2.3</t>
  </si>
  <si>
    <t>2.4</t>
  </si>
  <si>
    <t>2.5</t>
  </si>
  <si>
    <t>2.6</t>
  </si>
  <si>
    <t>Otros Ingresos Contables No Presupuestarios</t>
  </si>
  <si>
    <t>3. Menos ingresos presupuestarios no contables</t>
  </si>
  <si>
    <t>Aprovechamientos Patrimoniales</t>
  </si>
  <si>
    <t>Ingresos Derivados de Financiamientos</t>
  </si>
  <si>
    <t>Otros Ingresos Presupuestarios No Contables</t>
  </si>
  <si>
    <t>4. Ingresos Contables (4 = 1 + 2 - 3)</t>
  </si>
  <si>
    <t>Conciliación entre los Egresos Presupuestarios y los Gastos Contables</t>
  </si>
  <si>
    <t>1. Total de Egresos Presupuestarios</t>
  </si>
  <si>
    <t>2. Menos Egresos Presupuestarios No Contables</t>
  </si>
  <si>
    <t>2.10</t>
  </si>
  <si>
    <t>Bienes Inmuebles</t>
  </si>
  <si>
    <t>2.11</t>
  </si>
  <si>
    <t>2.12</t>
  </si>
  <si>
    <t>Obra Pública en Bienes de Dominio Público</t>
  </si>
  <si>
    <t>2.13</t>
  </si>
  <si>
    <t>Obra Pública en Bienes Propios</t>
  </si>
  <si>
    <t>2.14</t>
  </si>
  <si>
    <t>Acciones y Participaciones de Capital</t>
  </si>
  <si>
    <t>2.15</t>
  </si>
  <si>
    <t>Compra de Títulos y Valores</t>
  </si>
  <si>
    <t>2.16</t>
  </si>
  <si>
    <t>Concesión de Préstamos</t>
  </si>
  <si>
    <t>2.17</t>
  </si>
  <si>
    <t>Inversiones en Fideicomisos, Mandatos y Otros Análogos</t>
  </si>
  <si>
    <t>2.18</t>
  </si>
  <si>
    <t>Provisiones para Contingencias y Otras Erogaciones Especiales</t>
  </si>
  <si>
    <t>2.19</t>
  </si>
  <si>
    <t>Amortización de la Deuda Pública</t>
  </si>
  <si>
    <t>2.20</t>
  </si>
  <si>
    <t>Adeudos de Ejercicios Fiscales Anteriores (ADEFAS)</t>
  </si>
  <si>
    <t>2.21</t>
  </si>
  <si>
    <t>Otros Egresos Presupuestarios No Contables</t>
  </si>
  <si>
    <t>3. Más Gastos Contables No Presupuestarios</t>
  </si>
  <si>
    <t>3.1</t>
  </si>
  <si>
    <t>3.2</t>
  </si>
  <si>
    <t>3.3</t>
  </si>
  <si>
    <t>3.4</t>
  </si>
  <si>
    <t>Aumento por insuficiencia de Estimaciones por Pérdida o Deterioro u Obsolescencia</t>
  </si>
  <si>
    <t>3.5</t>
  </si>
  <si>
    <t>Aumento por insuficiencia de Provisiones</t>
  </si>
  <si>
    <t>3.6</t>
  </si>
  <si>
    <t>3.7</t>
  </si>
  <si>
    <t>Otros Gastos Contables No Presupuestarios</t>
  </si>
  <si>
    <t>4. Total de Gasto Contable (4 = 1 - 2 + 3)</t>
  </si>
  <si>
    <t>Notas de Memoria</t>
  </si>
  <si>
    <t>Cargos del Período</t>
  </si>
  <si>
    <t>Abonos del Período</t>
  </si>
  <si>
    <t>Valores en Custodia</t>
  </si>
  <si>
    <t>Tasa</t>
  </si>
  <si>
    <t>Vencimiento</t>
  </si>
  <si>
    <t>Tipo de Contrato</t>
  </si>
  <si>
    <t>CUENTAS DE ORDEN CONTABLES</t>
  </si>
  <si>
    <t>Custodia de Valores</t>
  </si>
  <si>
    <t>Instrumentos de Crédito Prestados a Formadores de Mercado</t>
  </si>
  <si>
    <t>Préstamo de Instrumentos de Crédito a Formadores de Mercado y su Garantía</t>
  </si>
  <si>
    <t>Instrumentos de Crédito Recibidos en Garantía de los Formadores de Mercado</t>
  </si>
  <si>
    <t>Garantía de Créditos Recibidos de los Formadores de Mercado</t>
  </si>
  <si>
    <t>Autorización para la Emisión de Bonos, Títulos y Valores de la Deuda Pública Interna</t>
  </si>
  <si>
    <t>Autorización para la Emisión de Bonos, Títulos y Valores de la Deuda Pública Externa</t>
  </si>
  <si>
    <t>Emisiones Autorizadas de la Deuda Pública Interna y Externa</t>
  </si>
  <si>
    <t>Suscripción de Contratos de Préstamos y Otras Obligaciones de la Deuda Pública Interna</t>
  </si>
  <si>
    <t>Suscripción de Contratos de Préstamos y Otras Obligaciones de la Deuda Pública Externa</t>
  </si>
  <si>
    <t>Contratos de Préstamos y Otras Obligaciones de la Deuda Pública Interna y Externa</t>
  </si>
  <si>
    <t>Avales Autorizados</t>
  </si>
  <si>
    <t>Avales Firmados</t>
  </si>
  <si>
    <t>Fianzas y Garantías Recibidas por Deudas a Cobrar</t>
  </si>
  <si>
    <t>Fianzas y Garantías Recibidas</t>
  </si>
  <si>
    <t>Fianzas Otorgadas para Respaldar Obligaciones no Fiscales del Gobierno</t>
  </si>
  <si>
    <t>Fianzas Otorgadas del Gobierno para Respaldar Obligaciones no Fiscales</t>
  </si>
  <si>
    <t>Demandas Judicial en Proceso de Resolución</t>
  </si>
  <si>
    <t>Resolución de Demandas en Proceso Judicial</t>
  </si>
  <si>
    <t>Contratos para Inversión Mediante Proyectos para Prestación de Servicios (PPS) y Similares</t>
  </si>
  <si>
    <t>Inversión Pública Contratada Mediante Proyectos para Prestación de Servicios (PPS) y Similares</t>
  </si>
  <si>
    <t>Bienes Bajo Contrato en Concesión</t>
  </si>
  <si>
    <t>Contrato de Concesión por Bienes</t>
  </si>
  <si>
    <t>Bienes Bajo Contrato en Comodato</t>
  </si>
  <si>
    <t>Contrato de Comodato por Bienes</t>
  </si>
  <si>
    <t>CUENTAS DE ORDEN PRESUPUESTARIAS</t>
  </si>
  <si>
    <t>Ley de Ingresos Estimada</t>
  </si>
  <si>
    <t>Ley de Ingresos por Ejecutar</t>
  </si>
  <si>
    <t>Modificaciones a la Ley de Ingresos Estimada</t>
  </si>
  <si>
    <t>Ley de Ingresos Devengada</t>
  </si>
  <si>
    <t>Ley de Ingresos Recaudada</t>
  </si>
  <si>
    <t>Presupuesto de Egresos Aprobado</t>
  </si>
  <si>
    <t>Presupuesto de Egresos por Ejercer</t>
  </si>
  <si>
    <t>Modificaciones al Presupuesto de Egresos Aprobado</t>
  </si>
  <si>
    <t>Presupuesto de Egresos Comprometido</t>
  </si>
  <si>
    <t>Presupuesto de Egresos Devengado</t>
  </si>
  <si>
    <t>Presupuesto de Egresos Ejercido</t>
  </si>
  <si>
    <t>Presupuesto de Egresos Pagado</t>
  </si>
  <si>
    <t xml:space="preserve">II. DE MEMORIA (DE ORDEN): </t>
  </si>
  <si>
    <t>DE MEMORIA</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</si>
  <si>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</si>
  <si>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r>
      <rPr>
        <sz val="8"/>
        <rFont val="Arial"/>
        <family val="2"/>
      </rPr>
      <t xml:space="preserve">Las cuentas que se manejan para efectos de este documento son las siguientes:
</t>
    </r>
    <r>
      <rPr>
        <sz val="8"/>
        <color rgb="FF000000"/>
        <rFont val="Arial"/>
        <family val="2"/>
      </rPr>
      <t xml:space="preserve">
</t>
    </r>
  </si>
  <si>
    <t>- Valores:</t>
  </si>
  <si>
    <t>Los valores en custodia de instrumentos prestados a formadores de mercado e instrumentos de crédito recibidos en garantía de los formadores de mercado u otros.</t>
  </si>
  <si>
    <t>- Emisión de obligaciones:</t>
  </si>
  <si>
    <t>Por tipo de emisión de instrumento: monto, tasa y vencimiento.</t>
  </si>
  <si>
    <t>- Avales y garantías:</t>
  </si>
  <si>
    <t>No obstante, las cuentas de Avales y Garantías y la de Juicios que se encuentran clasificadas como cuentas de orden se pueden reconocer como pasivos contingentes dada la naturaleza de las operaciones que realizan los entes públicos.</t>
  </si>
  <si>
    <t>- Juicios:</t>
  </si>
  <si>
    <t>Como ejemplos de juicios se tienen de forma enunciativa y no limitativa: civiles, penales, fiscales, agrarios, administrativos, ambientales, laborales, mercantiles y procedimientos arbitrales.</t>
  </si>
  <si>
    <t>- Contratos para Inversión Mediante Proyectos para Prestación de Servicios (PPS) y similares:</t>
  </si>
  <si>
    <t>Los contratos firmados de construcciones por tipo de contrato.</t>
  </si>
  <si>
    <t>- Bienes concesionados o en comodato</t>
  </si>
  <si>
    <t>- Cuentas de ingresos</t>
  </si>
  <si>
    <t>- Cuentas de egresos</t>
  </si>
  <si>
    <t>Se informará, de manera agrupada, en las Notas a los Estados Financieros las cuentas de orden contables y cuentas de orden presupuestario, considerando al menos lo siguiente:</t>
  </si>
  <si>
    <t>1. Los valores en custodia de instrumentos prestados a formadores de mercado e instrumentos de crédito recibidos en garantía de los formadores de mercado u otros.</t>
  </si>
  <si>
    <t>2. Por tipo de emisión de instrumento: monto, tasa y vencimiento.</t>
  </si>
  <si>
    <t>3. Los contratos firmados de construcciones por tipo de contrato.</t>
  </si>
  <si>
    <t>4. El avance que se registra en las cuentas de orden presupuestarias, previo al cierre presupuestario de cada periodo que se reporte.</t>
  </si>
  <si>
    <r>
      <rPr>
        <b/>
        <sz val="9"/>
        <rFont val="Arial"/>
        <family val="2"/>
      </rPr>
      <t>Nota</t>
    </r>
    <r>
      <rPr>
        <sz val="8"/>
        <rFont val="Arial"/>
        <family val="2"/>
      </rPr>
      <t>: Las cuentas de orden contables señaladas, son las mínimas necesarias, se podrán aperturar otras, de acuerdo con las necesidades de los entes públicos.</t>
    </r>
  </si>
  <si>
    <t>De acuerdo al VII de Manual de Contabilidad Gubernamental</t>
  </si>
  <si>
    <t>Instituto Municipal de Vivienda de Irapuato, Gto
Estado Analítico de Ingresos
Del 01 de Enero al 31 de Diciembre 2021</t>
  </si>
  <si>
    <t>Rubro de Ingresos</t>
  </si>
  <si>
    <t>Ingresos</t>
  </si>
  <si>
    <t>Diferencia</t>
  </si>
  <si>
    <t>Estimado</t>
  </si>
  <si>
    <t>Ampliaciones y Reducciones</t>
  </si>
  <si>
    <t>Modificado</t>
  </si>
  <si>
    <t>Devengado</t>
  </si>
  <si>
    <t>Recaudado</t>
  </si>
  <si>
    <t>(1)</t>
  </si>
  <si>
    <t>(2)</t>
  </si>
  <si>
    <t>(3 = 1 + 2)</t>
  </si>
  <si>
    <t>(4)</t>
  </si>
  <si>
    <t>(5)</t>
  </si>
  <si>
    <t>(6 = 5 - 1)</t>
  </si>
  <si>
    <t>Ingresos por Venta de Bienes, Prestación de Servicios y Otros Ingresos</t>
  </si>
  <si>
    <t>Participaciones, Aportaciones, Convenios, Incentivos de Derivados de la Colaboración Fiscal y Fondos Distintos de Aportaciones</t>
  </si>
  <si>
    <t>Ingresos Excedentes</t>
  </si>
  <si>
    <t>Estado Analítico de Ingresos Por Fuente de Financiamiento</t>
  </si>
  <si>
    <t>Ingresos del Poder Ejecutivo Federal o Estatal y de los Municipios</t>
  </si>
  <si>
    <r>
      <rPr>
        <sz val="8"/>
        <rFont val="Arial"/>
        <family val="2"/>
      </rPr>
      <t>Productos</t>
    </r>
    <r>
      <rPr>
        <vertAlign val="superscript"/>
        <sz val="8"/>
        <rFont val="Arial"/>
        <family val="2"/>
      </rPr>
      <t>1</t>
    </r>
  </si>
  <si>
    <r>
      <rPr>
        <sz val="8"/>
        <rFont val="Arial"/>
        <family val="2"/>
      </rPr>
      <t>Aprovechamientos</t>
    </r>
    <r>
      <rPr>
        <vertAlign val="superscript"/>
        <sz val="8"/>
        <rFont val="Arial"/>
        <family val="2"/>
      </rPr>
      <t>2</t>
    </r>
  </si>
  <si>
    <t>Ingresos de Organismos y Empresas</t>
  </si>
  <si>
    <r>
      <rPr>
        <sz val="8"/>
        <rFont val="Arial"/>
        <family val="2"/>
      </rPr>
      <t>Productos</t>
    </r>
    <r>
      <rPr>
        <vertAlign val="superscript"/>
        <sz val="8"/>
        <color rgb="FF0070C0"/>
        <rFont val="Arial"/>
        <family val="2"/>
      </rPr>
      <t>1</t>
    </r>
  </si>
  <si>
    <r>
      <rPr>
        <sz val="8"/>
        <rFont val="Arial"/>
        <family val="2"/>
      </rPr>
      <t>Ingresos por Venta de Bienes, Prestación de Servicios y Otros Ingresos</t>
    </r>
    <r>
      <rPr>
        <vertAlign val="superscript"/>
        <sz val="8"/>
        <rFont val="Arial"/>
        <family val="2"/>
      </rPr>
      <t>3</t>
    </r>
  </si>
  <si>
    <t>Ingresos Derivados de Financiamiento</t>
  </si>
  <si>
    <r>
      <rPr>
        <vertAlign val="superscript"/>
        <sz val="8"/>
        <color theme="1"/>
        <rFont val="Arial"/>
        <family val="2"/>
      </rPr>
      <t>1</t>
    </r>
    <r>
      <rPr>
        <sz val="8"/>
        <color theme="1"/>
        <rFont val="Arial"/>
        <family val="2"/>
      </rPr>
      <t xml:space="preserve"> Incluye intereses que generan las cuentas bancarias de los entes públicos en productos.</t>
    </r>
  </si>
  <si>
    <r>
      <rPr>
        <vertAlign val="superscript"/>
        <sz val="8"/>
        <color theme="1"/>
        <rFont val="Arial"/>
        <family val="2"/>
      </rPr>
      <t>2</t>
    </r>
    <r>
      <rPr>
        <sz val="8"/>
        <color theme="1"/>
        <rFont val="Arial"/>
        <family val="2"/>
      </rPr>
      <t xml:space="preserve"> Incluye donativos en efectivo del Poder Ejecutivo, entre otros aprovechamientos.</t>
    </r>
  </si>
  <si>
    <r>
      <rPr>
        <vertAlign val="superscript"/>
        <sz val="8"/>
        <color theme="1"/>
        <rFont val="Arial"/>
        <family val="2"/>
      </rPr>
      <t>3</t>
    </r>
    <r>
      <rPr>
        <sz val="8"/>
        <color theme="1"/>
        <rFont val="Arial"/>
        <family val="2"/>
      </rPr>
      <t xml:space="preserve"> Se refiere a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 efectivo, entre otros.</t>
    </r>
  </si>
  <si>
    <t>Instituto Municipal de Vivienda de Irapuato, Gto
Estado Analítico del Ejercicio del Presupuesto de Egresos
Clasificación por Objeto del Gasto (Capítulo y Concepto)
Del 01 de Enero al 31 de Diciembre 2021</t>
  </si>
  <si>
    <t>Egresos</t>
  </si>
  <si>
    <t>Subejercicio</t>
  </si>
  <si>
    <t>Aprobado</t>
  </si>
  <si>
    <t>Ampliaciones/ (Reducciones)</t>
  </si>
  <si>
    <t>Pagado</t>
  </si>
  <si>
    <t>3 = (1 + 2 )</t>
  </si>
  <si>
    <t>6 = ( 3 - 4 )</t>
  </si>
  <si>
    <t>Previsiones</t>
  </si>
  <si>
    <t>Materiales Y Suministros</t>
  </si>
  <si>
    <t>Materiales y Suministros Para Seguridad</t>
  </si>
  <si>
    <t>Servicios Profesionales, Científicos, Técnicos y Otros Servicios</t>
  </si>
  <si>
    <t>Servicios de Comunicación Social y Publicidad.</t>
  </si>
  <si>
    <t>Transferencias, Asignaciones, Subsidios Y Otras Ayudas</t>
  </si>
  <si>
    <t>Transferencias a Fideicomisos, Mandatos y Otros Análogos</t>
  </si>
  <si>
    <t>Bienes Muebles, Inmuebles E Intangibles</t>
  </si>
  <si>
    <t>Proyectos Productivos y Acciones de Fomento</t>
  </si>
  <si>
    <t>Inversiones Financieras Y Otras Provisiones</t>
  </si>
  <si>
    <t>Inversiones Para el Fomento de Actividades Productivas.</t>
  </si>
  <si>
    <t>Otras Inversiones Financieras</t>
  </si>
  <si>
    <t>Participaciones Y Aportaciones</t>
  </si>
  <si>
    <t>Deuda Pública</t>
  </si>
  <si>
    <t>Adeudos de Ejercicios Fiscales Anteriores (Adefas)</t>
  </si>
  <si>
    <t>Total del Gasto</t>
  </si>
  <si>
    <t>Instituto Municipal de Vivienda de Irapuato, Gto
Estado Analítico del Ejercicio del Presupuesto de Egresos
Clasificación Económica (por Tipo de Gasto)
Del 01 de Enero al 31 de Diciembre 2021</t>
  </si>
  <si>
    <t>Gasto Corriente</t>
  </si>
  <si>
    <t>Gasto de Capital</t>
  </si>
  <si>
    <t>Amortización de la Deuda y Disminución de Pasivos</t>
  </si>
  <si>
    <t>Instituto Municipal de Vivienda de Irapuato, Gto
Estado Analítico del Ejercicio del Presupuesto de Egresos
Clasificación Administrativa
Del 01 de Enero al 31 de Diciembre 2021</t>
  </si>
  <si>
    <t>Dependencia o Unidad Administrativa 1</t>
  </si>
  <si>
    <t>Dependencia o Unidad Administrativa 2</t>
  </si>
  <si>
    <t>Dependencia o Unidad Administrativa 3</t>
  </si>
  <si>
    <t>Dependencia o Unidad Administrativa 4</t>
  </si>
  <si>
    <t>Dependencia o Unidad Administrativa 6</t>
  </si>
  <si>
    <t>Dependencia o Unidad Administrativa 7</t>
  </si>
  <si>
    <t>Dependencia o Unidad Administrativa 8</t>
  </si>
  <si>
    <t>Dependencia o Unidad Administrativa xx</t>
  </si>
  <si>
    <t>Gobierno (Federal/Estatal/Municipal) de _____Irapuato_____________________
Estado Analítico del Ejercicio del Presupuesto de Egresos
Clasificación Administrativa
Del 01 de Enero al 31 de Diciembre 2021</t>
  </si>
  <si>
    <t>Poder Ejecutivo</t>
  </si>
  <si>
    <t>Poder Legislativo</t>
  </si>
  <si>
    <t>Poder Judicial</t>
  </si>
  <si>
    <t>Órganos Autónomos</t>
  </si>
  <si>
    <t>Sector Paraestatal del Gobierno (Federal/Estatal/Municipal) de  Irapuato______________________
Estado Analítico del Ejercicio del Presupuesto de Egresos
Clasificación Administrativa
Del 01 de Enero al 31 de Diciembre 2021</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</si>
  <si>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</si>
  <si>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</si>
  <si>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</si>
  <si>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</si>
  <si>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</si>
  <si>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</si>
  <si>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</si>
  <si>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Instituto Municipal de Vivienda de Irapuato, Gto.
Estado Analítico del Ejercicio del Presupuesto de Egresos
Clasificación Funcional (Finalidad y Función)
Del 01 de Enero al 31 de Diciembre 2021</t>
  </si>
  <si>
    <t>Gobierno</t>
  </si>
  <si>
    <t>Legislación</t>
  </si>
  <si>
    <t>Justicia</t>
  </si>
  <si>
    <t>Coordinación de la Politica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</si>
  <si>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</si>
  <si>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</si>
  <si>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</si>
  <si>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</si>
  <si>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</si>
  <si>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</si>
  <si>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</si>
  <si>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</si>
  <si>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</si>
  <si>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</si>
  <si>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</si>
  <si>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</si>
  <si>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</si>
  <si>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</si>
  <si>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</si>
  <si>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</si>
  <si>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</si>
  <si>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</si>
  <si>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</si>
  <si>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</si>
  <si>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</si>
  <si>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</si>
  <si>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</si>
  <si>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Pública / Costo Financiero de la Deuda</t>
  </si>
  <si>
    <t>Transferencias, Participaciones y Aportaciones Entre Diferentes Niveles y Ordenes de Gobierno</t>
  </si>
  <si>
    <t>Saneamiento del Sistema Financiero</t>
  </si>
  <si>
    <t>Adeudos de Ejercicios Fiscales Anteriores</t>
  </si>
  <si>
    <t>Instituto Municipal de Vivienda de Irapuato, Gto
Endeudamiento Neto
Del 01 de Enero al 31 de Diciembre 2021</t>
  </si>
  <si>
    <t>Identificación de Crédito o Instrumento</t>
  </si>
  <si>
    <t>Contratación / Colocación</t>
  </si>
  <si>
    <t>Amortización</t>
  </si>
  <si>
    <t>A</t>
  </si>
  <si>
    <t>B</t>
  </si>
  <si>
    <t>C = A - B</t>
  </si>
  <si>
    <t>Creditos Bancarios</t>
  </si>
  <si>
    <t>No hay informacion disponible</t>
  </si>
  <si>
    <t>En el periodo el instituto no contrajo endeudamiento</t>
  </si>
  <si>
    <t>Total Créditos Bancarios</t>
  </si>
  <si>
    <t>Otros Instrumentos de Deuda</t>
  </si>
  <si>
    <t>Total Otros Instrumentos de Deuda</t>
  </si>
  <si>
    <t>TOTAL</t>
  </si>
  <si>
    <t>Instituto Municipal de Vivienda de Irapuato, Gto.
Intereses de la Deuda
Del 01 de Enero al 31 de Diciembre 2021</t>
  </si>
  <si>
    <t>Créditos Bancarios</t>
  </si>
  <si>
    <t>En el periodo no se generaron intereses</t>
  </si>
  <si>
    <t>Total de Intereses de Créditos Bancarios</t>
  </si>
  <si>
    <t>Total de Intereses de Otros Instrumentos de Deuda</t>
  </si>
  <si>
    <t>Instituto Municipal de Vivienda de Irapuato, Gto
Flujo de Fondos
Del 01 de Enero al 31 de Diciembre 2021</t>
  </si>
  <si>
    <t>Estimado /
 Aprobado</t>
  </si>
  <si>
    <t>Recaudado / 
Pagado</t>
  </si>
  <si>
    <t>Rubros de Ingresos</t>
  </si>
  <si>
    <t>Ingresos por Ventas de Bienes y Servicios</t>
  </si>
  <si>
    <t>Capítulos de Gasto</t>
  </si>
  <si>
    <t>Bienes Muebles, Inmuebles e Intangibles</t>
  </si>
  <si>
    <t>Inversiones Financieras y Otras Provisiones</t>
  </si>
  <si>
    <t xml:space="preserve">Participaciones y Aportaciones </t>
  </si>
  <si>
    <t>Superávit / Déficit</t>
  </si>
  <si>
    <t>No Etiquetado</t>
  </si>
  <si>
    <t>Recursos Fiscales</t>
  </si>
  <si>
    <t>Financiamientos Internos</t>
  </si>
  <si>
    <t>Financiamientos Externos</t>
  </si>
  <si>
    <t>Ingresos Propios</t>
  </si>
  <si>
    <t>Recursos Federales</t>
  </si>
  <si>
    <t>Recursos Estatales</t>
  </si>
  <si>
    <t>Otros Recursos de Libre Disposición</t>
  </si>
  <si>
    <t>Etiquetado</t>
  </si>
  <si>
    <t>Otros Recursos de Transferencias Federales Etiquetadas</t>
  </si>
  <si>
    <t>Instituto Municipal de Vivienda de Irapuato, Gto.
Gasto por Categoría Programática
Del 01 de Enero al 31 de Diciembre 2021</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</si>
  <si>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</si>
  <si>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</si>
  <si>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</si>
  <si>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</si>
  <si>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</si>
  <si>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</si>
  <si>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</si>
  <si>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</si>
  <si>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</si>
  <si>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</si>
  <si>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</si>
  <si>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</si>
  <si>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</si>
  <si>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</si>
  <si>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</si>
  <si>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</si>
  <si>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</si>
  <si>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</si>
  <si>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</si>
  <si>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</si>
  <si>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</si>
  <si>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</si>
  <si>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</si>
  <si>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</si>
  <si>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</si>
  <si>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Programas de Gasto Federalizado</t>
  </si>
  <si>
    <t>Gasto Federalizado</t>
  </si>
  <si>
    <t>Participaciones a entidades federativas y municipios</t>
  </si>
  <si>
    <t>Costo financiero, deuda o apoyos a deudores y ahorradores de la banca</t>
  </si>
  <si>
    <t>Adeudos de ejercicios fiscales anteriores</t>
  </si>
  <si>
    <t>Instituto Municipal de Vivienda de Irapuato, Gto
Programas y Proyectos de Inversión
Del 01 de Enero al 31 de Diciembre 2021</t>
  </si>
  <si>
    <t>Inversión</t>
  </si>
  <si>
    <t>Metas</t>
  </si>
  <si>
    <t>% Avance Financiero</t>
  </si>
  <si>
    <t>% Avance Metas</t>
  </si>
  <si>
    <t>Clave del Programa/ Proyecto</t>
  </si>
  <si>
    <t>Nombre</t>
  </si>
  <si>
    <t>Descripción</t>
  </si>
  <si>
    <t>UR</t>
  </si>
  <si>
    <t>Programado</t>
  </si>
  <si>
    <t>Alcanzado</t>
  </si>
  <si>
    <t>Unidad de medida</t>
  </si>
  <si>
    <t>Devengado/ Aprobado</t>
  </si>
  <si>
    <t>Devengado/ Modificado</t>
  </si>
  <si>
    <t>Alcanzado/ Programado</t>
  </si>
  <si>
    <t>Alcanzado/ Modificado</t>
  </si>
  <si>
    <t>NO APLICA, El instituto no ejercicio durante el periodo algun programa o proyecto de inversión</t>
  </si>
  <si>
    <t>Instituto Municipal de Vivienda de Irapuato, Gto
Indicadores de Resultados
Del 1 de enero al 31 de Diciembre 2021</t>
  </si>
  <si>
    <t>Programa o proyecto de Inversión</t>
  </si>
  <si>
    <t>Prespuesto del programa presupuestario</t>
  </si>
  <si>
    <t>MIR</t>
  </si>
  <si>
    <t>Indicadores</t>
  </si>
  <si>
    <t>Resultado del indicador</t>
  </si>
  <si>
    <t xml:space="preserve">Clasificación Programática acorde al CONAC
</t>
  </si>
  <si>
    <t xml:space="preserve">Clave del Programa presupuestario
</t>
  </si>
  <si>
    <t xml:space="preserve">Nombre del programa presupuestario
</t>
  </si>
  <si>
    <t xml:space="preserve">Clasificación funcional del gasto al que corresponde el programa presupuestario
</t>
  </si>
  <si>
    <t xml:space="preserve">Nombre de la dependencia o entidad que lo ejecuta
</t>
  </si>
  <si>
    <t xml:space="preserve">Aprobado
</t>
  </si>
  <si>
    <t xml:space="preserve">Devengado
</t>
  </si>
  <si>
    <t xml:space="preserve">Ejercido
</t>
  </si>
  <si>
    <t xml:space="preserve">Pagado
</t>
  </si>
  <si>
    <t xml:space="preserve">Cuenta con MIR
(SI/NO)
</t>
  </si>
  <si>
    <t>Nivel de la MIR del programa</t>
  </si>
  <si>
    <t>Descripción del resumen narrativo (FIN, Propósito, componentes y actividades)</t>
  </si>
  <si>
    <t xml:space="preserve">Nombre del Indicador
</t>
  </si>
  <si>
    <t xml:space="preserve">Nivel de la MIR, al que corresponde el indicador
</t>
  </si>
  <si>
    <t xml:space="preserve">Fórmula de cálculo
</t>
  </si>
  <si>
    <t>Descripción de variables de la fórmula</t>
  </si>
  <si>
    <t xml:space="preserve">Meta del indicador Programada
</t>
  </si>
  <si>
    <t xml:space="preserve">Meta del indicador Modificada
</t>
  </si>
  <si>
    <t xml:space="preserve">Meta del indicador alcanzada
</t>
  </si>
  <si>
    <t xml:space="preserve">Valor del numerador de la formula </t>
  </si>
  <si>
    <t>Valor del denominador de la formula</t>
  </si>
  <si>
    <t>Unidad de medida de las variables del indicador</t>
  </si>
  <si>
    <t>E</t>
  </si>
  <si>
    <t>VIVIENDA</t>
  </si>
  <si>
    <t>INSTITUTO MUNICIPAL DE VIVIENDA DE IRAPUATO, GUANAJUATO</t>
  </si>
  <si>
    <t>SI</t>
  </si>
  <si>
    <t>FIN</t>
  </si>
  <si>
    <t>Promover , ejecutar programas y dar certeza jurídica a acciones de vivienda</t>
  </si>
  <si>
    <t>cantidad de acciones</t>
  </si>
  <si>
    <t>PROPOSITO</t>
  </si>
  <si>
    <t>Contribuir al acceso de un espacio de viviendas de calidad</t>
  </si>
  <si>
    <t>Informe de Gobierno Municipal</t>
  </si>
  <si>
    <t>PORCENTAJE</t>
  </si>
  <si>
    <t>COMPONENTE</t>
  </si>
  <si>
    <t>Programas de esquemas de financiamiento o subsidios para la adquisición, mejora, construcción y adecuación de espacios de vivienda, ejecutados.</t>
  </si>
  <si>
    <t>Porcentaje de avance del cumplimiento de las actividades del componente.</t>
  </si>
  <si>
    <t>ACTVIDAD</t>
  </si>
  <si>
    <t>Entrega de viviendas y/o lotes.</t>
  </si>
  <si>
    <t>Informe trimestral de actividades entregado a la Comisión de Desarrollo Urbano Vivienda y Planeación.</t>
  </si>
  <si>
    <t>Entrega de recurso para la ampliación, construcción o mejoramiento de vivienda</t>
  </si>
  <si>
    <t>Asentamientos humanos regularizados para otorgar mejores condiciones de habitabilidad.</t>
  </si>
  <si>
    <t>Cumplimiento de las actividades para la regularización de asentamienos humanos por la vía del decreto expropiatoria.</t>
  </si>
  <si>
    <t>Escrituras públicas de espacios paravivienda digna, entregados.</t>
  </si>
  <si>
    <t xml:space="preserve">Realización del trámite de las escrituras públicas para brindar certeza jurídica </t>
  </si>
  <si>
    <t xml:space="preserve">Actividades coordinadas para la ejecución y promoción de programas y acciones de vivienda. </t>
  </si>
  <si>
    <t>Ejecución de las actividades operativas de la Dirección Administrativa y Financiera</t>
  </si>
  <si>
    <t>Ejecución de las actividades operativas de la Coordinación de Acceso a la Información</t>
  </si>
  <si>
    <t>Lotes con servicios básicos, desarrollados.</t>
  </si>
  <si>
    <t>Porcentaje de avance del cumplimiento de la actividad del componente.</t>
  </si>
  <si>
    <t>Elaboración de estudios y proyectos ejecutivos para el desarrollo del fraccionamiento El Guayabo 2.</t>
  </si>
  <si>
    <t>Reserva territorial apta para vivienda, adquirida.</t>
  </si>
  <si>
    <t>Adquisición de reserva territorial apta para vivienda.</t>
  </si>
  <si>
    <t>S Sujetos a Reglas de Operación</t>
  </si>
  <si>
    <t>U Otros Subsidios</t>
  </si>
  <si>
    <t>PROPÓSITO</t>
  </si>
  <si>
    <t>E Prestación de Servicios Públicos</t>
  </si>
  <si>
    <t>Gobierno y Finanzas</t>
  </si>
  <si>
    <t>B Provisión de Bienes Públicos</t>
  </si>
  <si>
    <t>Otros</t>
  </si>
  <si>
    <t>ACTIVIDAD</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</si>
  <si>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</si>
  <si>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</si>
  <si>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</si>
  <si>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</si>
  <si>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</si>
  <si>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</si>
  <si>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</si>
  <si>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</si>
  <si>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</si>
  <si>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</si>
  <si>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</si>
  <si>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</si>
  <si>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</si>
  <si>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</si>
  <si>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</si>
  <si>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</si>
  <si>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</si>
  <si>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</si>
  <si>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</si>
  <si>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Instituto Municipal de Vivienda de Irapuato, Guanajuato
RESULTADOS DE LAS EVALUACIONES DE DESEMPEÑO
DEL 1 DE ENERO AL 31 DE DICIEMBRE DE 2021</t>
  </si>
  <si>
    <r>
      <rPr>
        <b/>
        <sz val="8"/>
        <color theme="1"/>
        <rFont val="Arial"/>
        <family val="2"/>
      </rPr>
      <t>1</t>
    </r>
    <r>
      <rPr>
        <b/>
        <sz val="8"/>
        <color rgb="FF000000"/>
        <rFont val="Arial"/>
        <family val="2"/>
      </rPr>
      <t xml:space="preserve">. IDENTIFICACIÓN DEL PROGRAMA EVALUADO   </t>
    </r>
  </si>
  <si>
    <t xml:space="preserve">2. DESCRIPCIÓN DE LA EVALUACIÓN    </t>
  </si>
  <si>
    <t xml:space="preserve">3. PRINCIPALES HALLAZGOS DE LA EVALUACIÓN   </t>
  </si>
  <si>
    <t xml:space="preserve">4. CONCLUSIONES Y RECOMENDACIONES DE LA EVALUACIÓN </t>
  </si>
  <si>
    <t>5. DATOS DE LA INSTANCIA EVALUADORA</t>
  </si>
  <si>
    <t>1.1 Nombre del programa evaluado</t>
  </si>
  <si>
    <t>1.2 Clave del programa evaluado</t>
  </si>
  <si>
    <t>1.3 Unidad ejecutora del programa</t>
  </si>
  <si>
    <t>1.4 Titular de la unidad administrativa a cargo del programa evaluado</t>
  </si>
  <si>
    <r>
      <rPr>
        <sz val="8"/>
        <rFont val="Arial"/>
        <family val="2"/>
      </rPr>
      <t>2</t>
    </r>
    <r>
      <rPr>
        <sz val="8"/>
        <color theme="1"/>
        <rFont val="Arial"/>
        <family val="2"/>
      </rPr>
      <t xml:space="preserve">.1 Nombre </t>
    </r>
    <r>
      <rPr>
        <b/>
        <sz val="8"/>
        <color theme="1"/>
        <rFont val="Arial"/>
        <family val="2"/>
      </rPr>
      <t xml:space="preserve"> </t>
    </r>
    <r>
      <rPr>
        <sz val="8"/>
        <color theme="1"/>
        <rFont val="Arial"/>
        <family val="2"/>
      </rPr>
      <t>de la evaluación</t>
    </r>
  </si>
  <si>
    <t>2.2 Tipo de evaluación</t>
  </si>
  <si>
    <t>2.3 Enfoque de la evaluación</t>
  </si>
  <si>
    <r>
      <rPr>
        <sz val="8"/>
        <rFont val="Arial"/>
        <family val="2"/>
      </rPr>
      <t>2</t>
    </r>
    <r>
      <rPr>
        <sz val="8"/>
        <color theme="1"/>
        <rFont val="Arial"/>
        <family val="2"/>
      </rPr>
      <t>.4 Periodo que se evalúa</t>
    </r>
  </si>
  <si>
    <r>
      <rPr>
        <sz val="8"/>
        <rFont val="Arial"/>
        <family val="2"/>
      </rPr>
      <t>2</t>
    </r>
    <r>
      <rPr>
        <sz val="8"/>
        <color theme="1"/>
        <rFont val="Arial"/>
        <family val="2"/>
      </rPr>
      <t>.5 Objetivo general de la evaluación</t>
    </r>
  </si>
  <si>
    <r>
      <rPr>
        <sz val="8"/>
        <rFont val="Arial"/>
        <family val="2"/>
      </rPr>
      <t>2</t>
    </r>
    <r>
      <rPr>
        <sz val="8"/>
        <color theme="1"/>
        <rFont val="Arial"/>
        <family val="2"/>
      </rPr>
      <t>.6 Objetivos específicos de la evaluación</t>
    </r>
  </si>
  <si>
    <t>3.1 Describir los hallazgos de la evaluación</t>
  </si>
  <si>
    <t>3.2 Fortalezas</t>
  </si>
  <si>
    <t>3.3 Oportunidades</t>
  </si>
  <si>
    <t>3.4 Debilidades</t>
  </si>
  <si>
    <t>3.5 Amenazas</t>
  </si>
  <si>
    <t>4.1 Describir las conclusiones de la evaluación</t>
  </si>
  <si>
    <t>4.2 Describir las recomendaciones de la evaluación</t>
  </si>
  <si>
    <t>4.3 Estatus de la recomendación a la fecha que se informa</t>
  </si>
  <si>
    <t>5.1 Instancia evaluadora</t>
  </si>
  <si>
    <t xml:space="preserve">5.2 Nombre </t>
  </si>
  <si>
    <t>5.3 Domicilio</t>
  </si>
  <si>
    <t>N/A</t>
  </si>
  <si>
    <t xml:space="preserve">INFORMACION NO DISPONIBLE. </t>
  </si>
  <si>
    <t>Instituto Municipal de Vivienda de Irapuato, Gto
Relación de Bienes Muebles que Componen el Patrimonio
Al 31 de Diciembre de 2021</t>
  </si>
  <si>
    <t>Código</t>
  </si>
  <si>
    <t>Descripción del Bien Mueble</t>
  </si>
  <si>
    <t>Valor en libros</t>
  </si>
  <si>
    <t>Inserte el vínculo a la publicación de este reporte en su portal de internet; presentarlo a ASEG únicamente en la cuenta pública y en la información trimestral correspondiente al segundo y cuarto periodo:</t>
  </si>
  <si>
    <t>https://www.imuvii.gob.mx/pcg_2021.html</t>
  </si>
  <si>
    <t>Instituto Municipal de Vivienda de Irapuato, Gto
Relación de Bienes Inmuebles que Componen el Patrimonio
Al 31 de Diciembre de 2021</t>
  </si>
  <si>
    <t>Descripción del Bien Inmueble</t>
  </si>
  <si>
    <t>INSTITUTO MUNICIPAL DE VIVIENDA DE IRAPUATO, GTO. 
Indicadores de Postura Fiscal
DEL 01 DE ENERO AL 31 DICIEMBRE 2021</t>
  </si>
  <si>
    <r>
      <rPr>
        <b/>
        <sz val="8"/>
        <rFont val="Arial"/>
        <family val="2"/>
      </rPr>
      <t xml:space="preserve">Pagado </t>
    </r>
    <r>
      <rPr>
        <b/>
        <vertAlign val="superscript"/>
        <sz val="8"/>
        <rFont val="Arial"/>
        <family val="2"/>
      </rPr>
      <t>3</t>
    </r>
  </si>
  <si>
    <t>I. Ingresos Presupuestarios (I=1+2)</t>
  </si>
  <si>
    <r>
      <rPr>
        <b/>
        <sz val="8"/>
        <rFont val="Arial"/>
        <family val="2"/>
      </rPr>
      <t xml:space="preserve">1. Ingresos del Gobierno de la Entidad Federativa </t>
    </r>
    <r>
      <rPr>
        <b/>
        <vertAlign val="superscript"/>
        <sz val="8"/>
        <rFont val="Arial"/>
        <family val="2"/>
      </rPr>
      <t>1</t>
    </r>
  </si>
  <si>
    <r>
      <rPr>
        <b/>
        <sz val="8"/>
        <rFont val="Arial"/>
        <family val="2"/>
      </rPr>
      <t xml:space="preserve">2. Ingresos del Sector Paraestatal </t>
    </r>
    <r>
      <rPr>
        <b/>
        <vertAlign val="superscript"/>
        <sz val="8"/>
        <rFont val="Arial"/>
        <family val="2"/>
      </rPr>
      <t>1</t>
    </r>
  </si>
  <si>
    <t>II. Egresos Presupuestarios (II=3+4)</t>
  </si>
  <si>
    <r>
      <rPr>
        <b/>
        <sz val="8"/>
        <rFont val="Arial"/>
        <family val="2"/>
      </rPr>
      <t xml:space="preserve">3. Egresos del Gobierno de la Entidad Federativa </t>
    </r>
    <r>
      <rPr>
        <b/>
        <vertAlign val="superscript"/>
        <sz val="8"/>
        <rFont val="Arial"/>
        <family val="2"/>
      </rPr>
      <t>2</t>
    </r>
  </si>
  <si>
    <r>
      <rPr>
        <b/>
        <sz val="8"/>
        <rFont val="Arial"/>
        <family val="2"/>
      </rPr>
      <t xml:space="preserve">4. Egresos del Sector Paraestatal </t>
    </r>
    <r>
      <rPr>
        <b/>
        <vertAlign val="superscript"/>
        <sz val="8"/>
        <rFont val="Arial"/>
        <family val="2"/>
      </rPr>
      <t>2</t>
    </r>
  </si>
  <si>
    <t>III. Balance Presupuestario (Superávit o Déficit) (III = I - II)</t>
  </si>
  <si>
    <t>III. Balance Presupuestario (Superávit o Déficit)</t>
  </si>
  <si>
    <t>IV. Intereses, Comisiones y Gastos de la Deuda</t>
  </si>
  <si>
    <t>V. Balance Primario (Superávit o Déficit) (V= III - IV)</t>
  </si>
  <si>
    <t>A. Financiamiento</t>
  </si>
  <si>
    <t>B.  Amortización de la deuda</t>
  </si>
  <si>
    <t>C. Endeudamiento ó desendeudamiento (C = A - B)</t>
  </si>
  <si>
    <t>Entidad Federativa/Municipio: 
Relación de cuentas bancarias productivas específicas
Periodo 2021 (anual)</t>
  </si>
  <si>
    <t xml:space="preserve"> Fondo, Programa o Convenio</t>
  </si>
  <si>
    <t>Datos de la Cuenta Bancaria</t>
  </si>
  <si>
    <t>Institución Bancaria</t>
  </si>
  <si>
    <t>Número de Cuenta</t>
  </si>
  <si>
    <t>NO APLICA</t>
  </si>
  <si>
    <t>DURANTE EL EJERCICIO NO SE REALIZO NINGUN MOVIMIENTO A CUENTA BANCARIA ESPECIFICA</t>
  </si>
  <si>
    <t>INSTITUTO MUNICIPAL DE VIVIENDA DE IRAPUATO GUANAJUATO
MONTOS PAGADOS POR AYUDAS Y SUBSIDIOS
TRIMESTRE 31 DE DICIEMBRE 2021</t>
  </si>
  <si>
    <t>AYUDA A</t>
  </si>
  <si>
    <t>SUBSIDIO</t>
  </si>
  <si>
    <t>SECTOR
(económico o social)</t>
  </si>
  <si>
    <t>BENEFICIARIO</t>
  </si>
  <si>
    <t>CURP</t>
  </si>
  <si>
    <t>RFC</t>
  </si>
  <si>
    <t>MONTO
PAGADO</t>
  </si>
  <si>
    <t>SIN INFORMACION QUE REVELAR</t>
  </si>
  <si>
    <t xml:space="preserve">Bajo protesta de decir verdad declaramos que los Estados Financieros y sus notas, son razonablemente correctos y son responsabilidad del emisor. </t>
  </si>
  <si>
    <t xml:space="preserve">                                              Directora Administrativa y Financiera  del                                                                            Director General del </t>
  </si>
  <si>
    <t xml:space="preserve">                                                   María Zuli Ramos Rodríguez                                                                                           Diana Patricia Alanís Barroso</t>
  </si>
  <si>
    <t>Instituto Municipal de Vivienda de Irapuato, Gto.
Formato del ejercicio y destino de gasto federalizado y reintegros
Anual 2021</t>
  </si>
  <si>
    <t>Programa o Fondo</t>
  </si>
  <si>
    <t>Destino de los Recursos</t>
  </si>
  <si>
    <t>Ejercicio</t>
  </si>
  <si>
    <t>Reintegro</t>
  </si>
  <si>
    <t>No se recibieron recursos federales</t>
  </si>
  <si>
    <t>Reglas de Validación</t>
  </si>
  <si>
    <t>Cuenta Pública</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</si>
  <si>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</si>
  <si>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</si>
  <si>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</si>
  <si>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</si>
  <si>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</si>
  <si>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</si>
  <si>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</si>
  <si>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Si cumple</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</si>
  <si>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</si>
  <si>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</si>
  <si>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</si>
  <si>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</si>
  <si>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</si>
  <si>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</si>
  <si>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</si>
  <si>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</si>
  <si>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</si>
  <si>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</si>
  <si>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</si>
  <si>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</si>
  <si>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</si>
  <si>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</si>
  <si>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</si>
  <si>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</si>
  <si>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</si>
  <si>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</si>
  <si>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</si>
  <si>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</si>
  <si>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</si>
  <si>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</si>
  <si>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</si>
  <si>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</si>
  <si>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</si>
  <si>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</si>
  <si>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</si>
  <si>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</si>
  <si>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</si>
  <si>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</si>
  <si>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</si>
  <si>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</si>
  <si>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</si>
  <si>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</si>
  <si>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</si>
  <si>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</si>
  <si>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</si>
  <si>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</si>
  <si>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</si>
  <si>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</si>
  <si>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</si>
  <si>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</si>
  <si>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</si>
  <si>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</si>
  <si>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</si>
  <si>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</si>
  <si>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</si>
  <si>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</si>
  <si>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</si>
  <si>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</si>
  <si>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</si>
  <si>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</si>
  <si>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</si>
  <si>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</si>
  <si>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</si>
  <si>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</si>
  <si>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</si>
  <si>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</si>
  <si>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</si>
  <si>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</si>
  <si>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</si>
  <si>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</si>
  <si>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</si>
  <si>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</si>
  <si>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</si>
  <si>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</si>
  <si>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</si>
  <si>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</si>
  <si>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</si>
  <si>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</si>
  <si>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</si>
  <si>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</si>
  <si>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</si>
  <si>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</si>
  <si>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</si>
  <si>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</si>
  <si>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</si>
  <si>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</si>
  <si>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</si>
  <si>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</si>
  <si>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</si>
  <si>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</si>
  <si>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</si>
  <si>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</si>
  <si>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</si>
  <si>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</si>
  <si>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</si>
  <si>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</si>
  <si>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ESTADOS FINANCIEROS - DATOS GENERALES</t>
  </si>
  <si>
    <t>NOMBRE DEL ENTE PÚBLICO</t>
  </si>
  <si>
    <t xml:space="preserve">INSTITUTO MUNICIPAL DE VIVIENDA DE IRAPUATO, GTO. </t>
  </si>
  <si>
    <t>ENTIDAD FEDERATIVA</t>
  </si>
  <si>
    <t>MUNICIPIO</t>
  </si>
  <si>
    <t>AÑO DEL INFORME</t>
  </si>
  <si>
    <t>PERIODO DE INFORME</t>
  </si>
  <si>
    <t>Guanajuato</t>
  </si>
  <si>
    <t>Irapuato</t>
  </si>
  <si>
    <t>Al 31 de diciembre de 2020 y al 31 de diciembre de 2021 (b)</t>
  </si>
  <si>
    <t>Del 1 de enero al 31 de diciembre de 2021 (b)</t>
  </si>
  <si>
    <t>MIN_VALUE</t>
  </si>
  <si>
    <t>MAX_VALUE</t>
  </si>
  <si>
    <t>MIN_FECHA</t>
  </si>
  <si>
    <t>MAX_FECHA</t>
  </si>
  <si>
    <t>Aguascalientes</t>
  </si>
  <si>
    <t>Baja California</t>
  </si>
  <si>
    <t>Baja California Sur</t>
  </si>
  <si>
    <t>Campeche</t>
  </si>
  <si>
    <t>Coahuila de Zaragoza</t>
  </si>
  <si>
    <t>Colima</t>
  </si>
  <si>
    <t>Chiapas</t>
  </si>
  <si>
    <t>Chihuahua</t>
  </si>
  <si>
    <t>Ciudad de México</t>
  </si>
  <si>
    <t>Durango</t>
  </si>
  <si>
    <t>Guerrero</t>
  </si>
  <si>
    <t>Hidalgo</t>
  </si>
  <si>
    <t>Jalisco</t>
  </si>
  <si>
    <t>México</t>
  </si>
  <si>
    <t>Michoacán de Ocampo</t>
  </si>
  <si>
    <t>Morelos</t>
  </si>
  <si>
    <t>Nayarit</t>
  </si>
  <si>
    <t>Nuevo León</t>
  </si>
  <si>
    <t>Oaxaca</t>
  </si>
  <si>
    <t>Puebla</t>
  </si>
  <si>
    <t>Querétaro</t>
  </si>
  <si>
    <t>Quintana Roo</t>
  </si>
  <si>
    <t>San Luis Potosí</t>
  </si>
  <si>
    <t>Sinaloa</t>
  </si>
  <si>
    <t>Sonora</t>
  </si>
  <si>
    <t>Tabasco</t>
  </si>
  <si>
    <t>Tamaulipas</t>
  </si>
  <si>
    <t>Tlaxcala</t>
  </si>
  <si>
    <t>Veracruz de Ignacio de la Llave</t>
  </si>
  <si>
    <t>Yucatán</t>
  </si>
  <si>
    <t>Zacatecas</t>
  </si>
  <si>
    <t>No Aplica</t>
  </si>
  <si>
    <t>Ensenada</t>
  </si>
  <si>
    <t>Comondú</t>
  </si>
  <si>
    <t>Calakmul</t>
  </si>
  <si>
    <t>Abasolo</t>
  </si>
  <si>
    <t>Armería</t>
  </si>
  <si>
    <t>Acacoyagua</t>
  </si>
  <si>
    <t>Ahumada</t>
  </si>
  <si>
    <t>Álvaro Obregón</t>
  </si>
  <si>
    <t>Canatlán</t>
  </si>
  <si>
    <t>Acapulco de Juárez</t>
  </si>
  <si>
    <t>Acatlán</t>
  </si>
  <si>
    <t>Acatic</t>
  </si>
  <si>
    <t xml:space="preserve">Acambay </t>
  </si>
  <si>
    <t>Acuitzio</t>
  </si>
  <si>
    <t>Amacuzac</t>
  </si>
  <si>
    <t>Acaponeta</t>
  </si>
  <si>
    <t>Abejones</t>
  </si>
  <si>
    <t>Acajete</t>
  </si>
  <si>
    <t>Amealco de Bonfil</t>
  </si>
  <si>
    <t>Bacalar</t>
  </si>
  <si>
    <t>Ahualulco</t>
  </si>
  <si>
    <t>Ahome</t>
  </si>
  <si>
    <t>Aconchi</t>
  </si>
  <si>
    <t>Balancán</t>
  </si>
  <si>
    <t>Acuamanala de Miguel Hidalgo</t>
  </si>
  <si>
    <t>Abalá</t>
  </si>
  <si>
    <t>Apozol</t>
  </si>
  <si>
    <t>Asientos</t>
  </si>
  <si>
    <t>Mexicali</t>
  </si>
  <si>
    <t>La Paz</t>
  </si>
  <si>
    <t>Calkiní</t>
  </si>
  <si>
    <t>Acuña</t>
  </si>
  <si>
    <t>Acala</t>
  </si>
  <si>
    <t>Aldama</t>
  </si>
  <si>
    <t>Azcapotzalco</t>
  </si>
  <si>
    <t>Canelas</t>
  </si>
  <si>
    <t>Acámbaro</t>
  </si>
  <si>
    <t>Acatepec</t>
  </si>
  <si>
    <t>Acaxochitlán</t>
  </si>
  <si>
    <t>Acatlán de Juárez</t>
  </si>
  <si>
    <t>Acolman</t>
  </si>
  <si>
    <t>Aguililla</t>
  </si>
  <si>
    <t>Atlatlahucan</t>
  </si>
  <si>
    <t>Ahuacatlán</t>
  </si>
  <si>
    <t>Agualeguas</t>
  </si>
  <si>
    <t>Acatlán de Pérez Figueroa</t>
  </si>
  <si>
    <t>Acateno</t>
  </si>
  <si>
    <t>Arroyo Seco</t>
  </si>
  <si>
    <t>Benito Juárez</t>
  </si>
  <si>
    <t>Alaquines</t>
  </si>
  <si>
    <t>Angostura</t>
  </si>
  <si>
    <t>Agua Prieta</t>
  </si>
  <si>
    <t>Cárdenas</t>
  </si>
  <si>
    <t>Amaxac de Guerrero</t>
  </si>
  <si>
    <t>Acanceh</t>
  </si>
  <si>
    <t>Apulco</t>
  </si>
  <si>
    <t>Calvillo</t>
  </si>
  <si>
    <t>Playas de Rosarito</t>
  </si>
  <si>
    <t>Loreto</t>
  </si>
  <si>
    <t>Allende</t>
  </si>
  <si>
    <t>Comala</t>
  </si>
  <si>
    <t>Acapetahua</t>
  </si>
  <si>
    <t>Coneto de Comonfort</t>
  </si>
  <si>
    <t>Apaseo el Alto</t>
  </si>
  <si>
    <t>Ahuacuotzingo</t>
  </si>
  <si>
    <t>Actopan</t>
  </si>
  <si>
    <t>Ahualulco de Mercado</t>
  </si>
  <si>
    <t>Aculco</t>
  </si>
  <si>
    <t>Axochiapan</t>
  </si>
  <si>
    <t>Amatlán de Cañas</t>
  </si>
  <si>
    <t>Ánimas Trujano</t>
  </si>
  <si>
    <t>Cadereyta de Montes</t>
  </si>
  <si>
    <t>Cozumel</t>
  </si>
  <si>
    <t>Aquismón</t>
  </si>
  <si>
    <t>Badiraguato</t>
  </si>
  <si>
    <t>Alamos</t>
  </si>
  <si>
    <t>Centla</t>
  </si>
  <si>
    <t>Altamira</t>
  </si>
  <si>
    <t>Apetatitlán de Antonio Carvajal</t>
  </si>
  <si>
    <t>Acayucan</t>
  </si>
  <si>
    <t>Akil</t>
  </si>
  <si>
    <t>Atolinga</t>
  </si>
  <si>
    <t>Cosío</t>
  </si>
  <si>
    <t>Tecate</t>
  </si>
  <si>
    <t>Los Cabos</t>
  </si>
  <si>
    <t>Candelaria</t>
  </si>
  <si>
    <t>Arteaga</t>
  </si>
  <si>
    <t>Coquimatlán</t>
  </si>
  <si>
    <t>Aquiles Serdán</t>
  </si>
  <si>
    <t>Coyoacán</t>
  </si>
  <si>
    <t>Cuencamé</t>
  </si>
  <si>
    <t>Apaseo el Grande</t>
  </si>
  <si>
    <t>Ajuchitlán del Progreso</t>
  </si>
  <si>
    <t>Agua Blanca de Iturbide</t>
  </si>
  <si>
    <t>Amacueca</t>
  </si>
  <si>
    <t>Almoloya de Alquisiras</t>
  </si>
  <si>
    <t>Angamacutiro</t>
  </si>
  <si>
    <t>Ayala</t>
  </si>
  <si>
    <t>Bahía de Banderas</t>
  </si>
  <si>
    <t>Anáhuac</t>
  </si>
  <si>
    <t>Asunción Cacalotepec</t>
  </si>
  <si>
    <t>Acatzingo</t>
  </si>
  <si>
    <t>Colón</t>
  </si>
  <si>
    <t>Felipe Carrillo Puerto</t>
  </si>
  <si>
    <t>Armadillo de los Infante</t>
  </si>
  <si>
    <t>Choix</t>
  </si>
  <si>
    <t>Altar</t>
  </si>
  <si>
    <t>Centro</t>
  </si>
  <si>
    <t>Antiguo Morelos</t>
  </si>
  <si>
    <t>Apizaco</t>
  </si>
  <si>
    <t>Baca</t>
  </si>
  <si>
    <t>El Llano</t>
  </si>
  <si>
    <t>Tijuana</t>
  </si>
  <si>
    <t>Mulegé</t>
  </si>
  <si>
    <t>Carmen</t>
  </si>
  <si>
    <t>Candela</t>
  </si>
  <si>
    <t>Cuauhtémoc</t>
  </si>
  <si>
    <t>Altamirano</t>
  </si>
  <si>
    <t>Ascensión</t>
  </si>
  <si>
    <t>Cuajimalpa de Morelos</t>
  </si>
  <si>
    <t>Atarjea</t>
  </si>
  <si>
    <t>Alcozauca de Guerrero</t>
  </si>
  <si>
    <t>Ajacuba</t>
  </si>
  <si>
    <t>Amatitán</t>
  </si>
  <si>
    <t>Almoloya de Juárez</t>
  </si>
  <si>
    <t>Angangueo</t>
  </si>
  <si>
    <t>Coatlán del Río</t>
  </si>
  <si>
    <t>Compostela</t>
  </si>
  <si>
    <t>Apodaca</t>
  </si>
  <si>
    <t>Asunción Cuyotepeji</t>
  </si>
  <si>
    <t>Acteopan</t>
  </si>
  <si>
    <t>Corregidora</t>
  </si>
  <si>
    <t>Isla Mujeres</t>
  </si>
  <si>
    <t>Axtla de Terrazas</t>
  </si>
  <si>
    <t>Concordia</t>
  </si>
  <si>
    <t>Arivechi</t>
  </si>
  <si>
    <t>Comalcalco</t>
  </si>
  <si>
    <t>Burgos</t>
  </si>
  <si>
    <t>Atlangatepec</t>
  </si>
  <si>
    <t>Acula</t>
  </si>
  <si>
    <t>Bokobá</t>
  </si>
  <si>
    <t>Calera</t>
  </si>
  <si>
    <t>Jesús María</t>
  </si>
  <si>
    <t>Champotón</t>
  </si>
  <si>
    <t>Castaños</t>
  </si>
  <si>
    <t>Ixtlahuacán</t>
  </si>
  <si>
    <t>Amatán</t>
  </si>
  <si>
    <t>Bachíniva</t>
  </si>
  <si>
    <t>El Oro</t>
  </si>
  <si>
    <t>Celaya</t>
  </si>
  <si>
    <t>Alpoyeca</t>
  </si>
  <si>
    <t>Alfajayucan</t>
  </si>
  <si>
    <t>Ameca</t>
  </si>
  <si>
    <t>Almoloya del Río</t>
  </si>
  <si>
    <t>Apatzingán</t>
  </si>
  <si>
    <t>Cuautla</t>
  </si>
  <si>
    <t>Del Nayar</t>
  </si>
  <si>
    <t>Aramberri</t>
  </si>
  <si>
    <t>Asunción Ixtaltepec</t>
  </si>
  <si>
    <t>El Marqués</t>
  </si>
  <si>
    <t>José María Morelos</t>
  </si>
  <si>
    <t>Cosalá</t>
  </si>
  <si>
    <t>Arizpe</t>
  </si>
  <si>
    <t>Cunduacán</t>
  </si>
  <si>
    <t>Bustamante</t>
  </si>
  <si>
    <t>Atltzayanca</t>
  </si>
  <si>
    <t>Acultzingo</t>
  </si>
  <si>
    <t>Buctzotz</t>
  </si>
  <si>
    <t>Cañitas de Felipe Pescador</t>
  </si>
  <si>
    <t>Pabellón de Arteaga</t>
  </si>
  <si>
    <t>Escárcega</t>
  </si>
  <si>
    <t>Cuatro Ciénegas</t>
  </si>
  <si>
    <t>Manzanillo</t>
  </si>
  <si>
    <t>Amatenango de la Frontera</t>
  </si>
  <si>
    <t>Balleza</t>
  </si>
  <si>
    <t>Gustavo A. Madero</t>
  </si>
  <si>
    <t>General Simón Bolívar</t>
  </si>
  <si>
    <t>Comonfort</t>
  </si>
  <si>
    <t>Apaxtla</t>
  </si>
  <si>
    <t>Almoloya</t>
  </si>
  <si>
    <t>Arandas</t>
  </si>
  <si>
    <t>Amanalco</t>
  </si>
  <si>
    <t>Aporo</t>
  </si>
  <si>
    <t>Cuernavaca</t>
  </si>
  <si>
    <t>Huajicori</t>
  </si>
  <si>
    <t>Asunción Nochixtlán</t>
  </si>
  <si>
    <t>Ahuatlán</t>
  </si>
  <si>
    <t>Ezequiel Montes</t>
  </si>
  <si>
    <t>Lázaro Cárdenas</t>
  </si>
  <si>
    <t>Catorce</t>
  </si>
  <si>
    <t>Culiacán</t>
  </si>
  <si>
    <t>Atil</t>
  </si>
  <si>
    <t>Emiliano Zapata</t>
  </si>
  <si>
    <t>Camargo</t>
  </si>
  <si>
    <t>Agua Dulce</t>
  </si>
  <si>
    <t>Cacalchén</t>
  </si>
  <si>
    <t>Chalchihuites</t>
  </si>
  <si>
    <t>Rincón de Romos</t>
  </si>
  <si>
    <t>Hecelchakán</t>
  </si>
  <si>
    <t>Escobedo</t>
  </si>
  <si>
    <t>Minatitlán</t>
  </si>
  <si>
    <t>Amatenango del Valle</t>
  </si>
  <si>
    <t>Batopilas</t>
  </si>
  <si>
    <t>Iztacalco</t>
  </si>
  <si>
    <t>Gómez Palacio</t>
  </si>
  <si>
    <t>Coroneo</t>
  </si>
  <si>
    <t>Arcelia</t>
  </si>
  <si>
    <t>Apan</t>
  </si>
  <si>
    <t>Atemajac de Brizuela</t>
  </si>
  <si>
    <t>Amatepec</t>
  </si>
  <si>
    <t>Aquila</t>
  </si>
  <si>
    <t>Ixtlán del Río</t>
  </si>
  <si>
    <t>Cadereyta Jiménez</t>
  </si>
  <si>
    <t>Asunción Ocotlán</t>
  </si>
  <si>
    <t>Ahuazotepec</t>
  </si>
  <si>
    <t>Huimilpan</t>
  </si>
  <si>
    <t>Othón P. Blanco</t>
  </si>
  <si>
    <t>Cedral</t>
  </si>
  <si>
    <t>El Fuerte</t>
  </si>
  <si>
    <t>Bacadéhuachi</t>
  </si>
  <si>
    <t>Huimanguillo</t>
  </si>
  <si>
    <t>Casas</t>
  </si>
  <si>
    <t>Calpulalpan</t>
  </si>
  <si>
    <t>Álamo Temapache</t>
  </si>
  <si>
    <t>Calotmul</t>
  </si>
  <si>
    <t>Concepción del Oro</t>
  </si>
  <si>
    <t>San Francisco de los Romo</t>
  </si>
  <si>
    <t>Hopelchén</t>
  </si>
  <si>
    <t>Francisco I. Madero</t>
  </si>
  <si>
    <t>Tecomán</t>
  </si>
  <si>
    <t>Angel Albino Corzo</t>
  </si>
  <si>
    <t>Bocoyna</t>
  </si>
  <si>
    <t>Iztapalapa</t>
  </si>
  <si>
    <t>Guadalupe Victoria</t>
  </si>
  <si>
    <t>Cortazar</t>
  </si>
  <si>
    <t>Atenango del Río</t>
  </si>
  <si>
    <t>Atitalaquia</t>
  </si>
  <si>
    <t>Atengo</t>
  </si>
  <si>
    <t>Amecameca</t>
  </si>
  <si>
    <t>Ario</t>
  </si>
  <si>
    <t>Huitzilac</t>
  </si>
  <si>
    <t>Jala</t>
  </si>
  <si>
    <t>Asunción Tlacolulita</t>
  </si>
  <si>
    <t>Ahuehuetitla</t>
  </si>
  <si>
    <t>Jalpan de Serra</t>
  </si>
  <si>
    <t>Solidaridad</t>
  </si>
  <si>
    <t>Cerritos</t>
  </si>
  <si>
    <t>Elota</t>
  </si>
  <si>
    <t>Bacanora</t>
  </si>
  <si>
    <t>Jalapa</t>
  </si>
  <si>
    <t>Ciudad Madero</t>
  </si>
  <si>
    <t>Chiautempan</t>
  </si>
  <si>
    <t>Alpatláhuac</t>
  </si>
  <si>
    <t>Cansahcab</t>
  </si>
  <si>
    <t>San José de Gracia</t>
  </si>
  <si>
    <t>Palizada</t>
  </si>
  <si>
    <t>Frontera</t>
  </si>
  <si>
    <t>Villa de Álvarez</t>
  </si>
  <si>
    <t>Arriaga</t>
  </si>
  <si>
    <t>Buenaventura</t>
  </si>
  <si>
    <t>La Magdalena Contreras</t>
  </si>
  <si>
    <t>Guanaceví</t>
  </si>
  <si>
    <t>Cuerámaro</t>
  </si>
  <si>
    <t>Atlamajalcingo del Monte</t>
  </si>
  <si>
    <t>Atlapexco</t>
  </si>
  <si>
    <t>Atenguillo</t>
  </si>
  <si>
    <t>Apaxco</t>
  </si>
  <si>
    <t>Jantetelco</t>
  </si>
  <si>
    <t>La Yesca</t>
  </si>
  <si>
    <t>Cerralvo</t>
  </si>
  <si>
    <t>Ayoquezco de Aldama</t>
  </si>
  <si>
    <t>Ajalpan</t>
  </si>
  <si>
    <t>Landa de Matamoros</t>
  </si>
  <si>
    <t>Tulum</t>
  </si>
  <si>
    <t>Cerro de San Pedro</t>
  </si>
  <si>
    <t>Escuinapa</t>
  </si>
  <si>
    <t>Bacerac</t>
  </si>
  <si>
    <t>Jalpa de Méndez</t>
  </si>
  <si>
    <t>Cruillas</t>
  </si>
  <si>
    <t>Contla de Juan Cuamatzi</t>
  </si>
  <si>
    <t>Alto Lucero de Gutiérrez Barrios</t>
  </si>
  <si>
    <t>Cantamayec</t>
  </si>
  <si>
    <t>El Plateado de Joaquín Amaro</t>
  </si>
  <si>
    <t>Tepezalá</t>
  </si>
  <si>
    <t>Tenabo</t>
  </si>
  <si>
    <t>General Cepeda</t>
  </si>
  <si>
    <t>Bejucal de Ocampo</t>
  </si>
  <si>
    <t>Miguel Hidalgo</t>
  </si>
  <si>
    <t>Doctor Mora</t>
  </si>
  <si>
    <t>Atlixtac</t>
  </si>
  <si>
    <t>Atotonilco de Tula</t>
  </si>
  <si>
    <t>Atotonilco el Alto</t>
  </si>
  <si>
    <t>Atenco</t>
  </si>
  <si>
    <t>Briseñas</t>
  </si>
  <si>
    <t>Jiutepec</t>
  </si>
  <si>
    <t>Rosamorada</t>
  </si>
  <si>
    <t>China</t>
  </si>
  <si>
    <t>Ayotzintepec</t>
  </si>
  <si>
    <t>Albino Zertuche</t>
  </si>
  <si>
    <t>Pedro Escobedo</t>
  </si>
  <si>
    <t>Charcas</t>
  </si>
  <si>
    <t>Guamuchil</t>
  </si>
  <si>
    <t>Bacoachi</t>
  </si>
  <si>
    <t>Jonuta</t>
  </si>
  <si>
    <t>El Mante</t>
  </si>
  <si>
    <t>Cuapiaxtla</t>
  </si>
  <si>
    <t>Altotonga</t>
  </si>
  <si>
    <t>Celestún</t>
  </si>
  <si>
    <t>El Salvador</t>
  </si>
  <si>
    <t>Belizario Domínguez</t>
  </si>
  <si>
    <t>Carichí</t>
  </si>
  <si>
    <t>Milpa Alta</t>
  </si>
  <si>
    <t>Indé</t>
  </si>
  <si>
    <t>Dolores Hidalgo Cuna de la Independencia Nacional</t>
  </si>
  <si>
    <t>Atoyac de Álvarez</t>
  </si>
  <si>
    <t>Atotonilco el Grande</t>
  </si>
  <si>
    <t>Atoyac</t>
  </si>
  <si>
    <t>Atizapán</t>
  </si>
  <si>
    <t>Buenavista</t>
  </si>
  <si>
    <t>Jojutla</t>
  </si>
  <si>
    <t>Ruíz</t>
  </si>
  <si>
    <t>Ciénega de Flores</t>
  </si>
  <si>
    <t>Calihualá</t>
  </si>
  <si>
    <t>Aljojuca</t>
  </si>
  <si>
    <t>Peñamiller</t>
  </si>
  <si>
    <t>Ciudad del Maíz</t>
  </si>
  <si>
    <t>Guasave</t>
  </si>
  <si>
    <t>Bácum</t>
  </si>
  <si>
    <t>Macuspana</t>
  </si>
  <si>
    <t>Gómez Farías</t>
  </si>
  <si>
    <t>Cuaxomulco</t>
  </si>
  <si>
    <t>Alvarado</t>
  </si>
  <si>
    <t>Cenotillo</t>
  </si>
  <si>
    <t>Fresnillo</t>
  </si>
  <si>
    <t>Bella Vista</t>
  </si>
  <si>
    <t>Casas Grandes</t>
  </si>
  <si>
    <t>Tláhuac</t>
  </si>
  <si>
    <t>Lerdo</t>
  </si>
  <si>
    <t>Ayutla de los Libres</t>
  </si>
  <si>
    <t>Calnali</t>
  </si>
  <si>
    <t>Autlán de Navarro</t>
  </si>
  <si>
    <t>Atizapán de Zaragoza</t>
  </si>
  <si>
    <t>Carácuaro</t>
  </si>
  <si>
    <t>Jonacatepec</t>
  </si>
  <si>
    <t>San Blas</t>
  </si>
  <si>
    <t>Dr. Arroyo</t>
  </si>
  <si>
    <t>Candelaria Loxicha</t>
  </si>
  <si>
    <t>Altepexi</t>
  </si>
  <si>
    <t>Pinal de Amoles</t>
  </si>
  <si>
    <t>Ciudad Fernández</t>
  </si>
  <si>
    <t>Mazatlán</t>
  </si>
  <si>
    <t>Banámichi</t>
  </si>
  <si>
    <t>Nacajuca</t>
  </si>
  <si>
    <t>González</t>
  </si>
  <si>
    <t>El Carmen Tequexquitla</t>
  </si>
  <si>
    <t>Amatitlán</t>
  </si>
  <si>
    <t>Chacsinkín</t>
  </si>
  <si>
    <t>Genaro Codina</t>
  </si>
  <si>
    <t>Jiménez</t>
  </si>
  <si>
    <t>Benemérito de las Américas</t>
  </si>
  <si>
    <t>Tlalpan</t>
  </si>
  <si>
    <t>Mapimí</t>
  </si>
  <si>
    <t>Huanímaro</t>
  </si>
  <si>
    <t>Azoyú</t>
  </si>
  <si>
    <t>Cardonal</t>
  </si>
  <si>
    <t>Ayotlán</t>
  </si>
  <si>
    <t>Atlacomulco</t>
  </si>
  <si>
    <t>Charapan</t>
  </si>
  <si>
    <t>Mazatepec</t>
  </si>
  <si>
    <t>San Pedro Lagunillas</t>
  </si>
  <si>
    <t>Dr. Coss</t>
  </si>
  <si>
    <t>Capulálpam de Méndez</t>
  </si>
  <si>
    <t>Amixtlán</t>
  </si>
  <si>
    <t>Ciudad Valles</t>
  </si>
  <si>
    <t>Mocorito</t>
  </si>
  <si>
    <t>Baviácora</t>
  </si>
  <si>
    <t>Paraíso</t>
  </si>
  <si>
    <t>Güémez</t>
  </si>
  <si>
    <t>Amatlán de los Reyes</t>
  </si>
  <si>
    <t>Chankom</t>
  </si>
  <si>
    <t>General Enrique Estrada</t>
  </si>
  <si>
    <t>Juárez</t>
  </si>
  <si>
    <t>Berriozábal</t>
  </si>
  <si>
    <t>Chínipas</t>
  </si>
  <si>
    <t>Venustiano Carranza</t>
  </si>
  <si>
    <t>Mezquital</t>
  </si>
  <si>
    <t>Chapantongo</t>
  </si>
  <si>
    <t>Ayutla</t>
  </si>
  <si>
    <t>Atlautla</t>
  </si>
  <si>
    <t>Charo</t>
  </si>
  <si>
    <t>Miacatlán</t>
  </si>
  <si>
    <t>Santa María del Oro</t>
  </si>
  <si>
    <t>Dr. González</t>
  </si>
  <si>
    <t>Chahuites</t>
  </si>
  <si>
    <t>Amozoc</t>
  </si>
  <si>
    <t>San Joaquín</t>
  </si>
  <si>
    <t>Coxcatlán</t>
  </si>
  <si>
    <t>Navolato</t>
  </si>
  <si>
    <t>Bavispe</t>
  </si>
  <si>
    <t>Tacotalpa</t>
  </si>
  <si>
    <t>Españita</t>
  </si>
  <si>
    <t>Angel R. Cabada</t>
  </si>
  <si>
    <t>Chapab</t>
  </si>
  <si>
    <t>General Francisco R. Murguía</t>
  </si>
  <si>
    <t>Lamadrid</t>
  </si>
  <si>
    <t>Bochil</t>
  </si>
  <si>
    <t>Coronado</t>
  </si>
  <si>
    <t>Xochimilco</t>
  </si>
  <si>
    <t>Nazas</t>
  </si>
  <si>
    <t>Jaral del Progreso</t>
  </si>
  <si>
    <t>Buenavista de Cuéllar</t>
  </si>
  <si>
    <t>Chapulhuacán</t>
  </si>
  <si>
    <t>Bolaños</t>
  </si>
  <si>
    <t>Axapusco</t>
  </si>
  <si>
    <t>Chavinda</t>
  </si>
  <si>
    <t>Ocuituco</t>
  </si>
  <si>
    <t>Santiago Ixcuintla</t>
  </si>
  <si>
    <t>Galeana</t>
  </si>
  <si>
    <t>Chalcatongo de Hidalgo</t>
  </si>
  <si>
    <t>Aquixtla</t>
  </si>
  <si>
    <t>San Juan del Río</t>
  </si>
  <si>
    <t>Ebano</t>
  </si>
  <si>
    <t>Rosario</t>
  </si>
  <si>
    <t>Teapa</t>
  </si>
  <si>
    <t>Gustavo Díaz Ordaz</t>
  </si>
  <si>
    <t>Huamantla</t>
  </si>
  <si>
    <t>Apazapan</t>
  </si>
  <si>
    <t>Chemax</t>
  </si>
  <si>
    <t>General Pánfilo Natera</t>
  </si>
  <si>
    <t>Matamoros</t>
  </si>
  <si>
    <t>Cacahoatán</t>
  </si>
  <si>
    <t>Coyame del Sotol</t>
  </si>
  <si>
    <t>Nombre de Dios</t>
  </si>
  <si>
    <t>Jerécuaro</t>
  </si>
  <si>
    <t>Chilapa de Álvarez</t>
  </si>
  <si>
    <t>Chilcuautla</t>
  </si>
  <si>
    <t>Cabo Corrientes</t>
  </si>
  <si>
    <t>Ayapango</t>
  </si>
  <si>
    <t>Cherán</t>
  </si>
  <si>
    <t>Puente de Ixtla</t>
  </si>
  <si>
    <t>Tecuala</t>
  </si>
  <si>
    <t>García</t>
  </si>
  <si>
    <t>Chiquihuitlán de Benito Juárez</t>
  </si>
  <si>
    <t>Atempan</t>
  </si>
  <si>
    <t>Tequisquiapan</t>
  </si>
  <si>
    <t>El Naranjo</t>
  </si>
  <si>
    <t>Salvador Alvarado</t>
  </si>
  <si>
    <t>Benjamín Hill</t>
  </si>
  <si>
    <t>Tenosique</t>
  </si>
  <si>
    <t>Hueyotlipan</t>
  </si>
  <si>
    <t>Chichimilá</t>
  </si>
  <si>
    <t>Guadalupe</t>
  </si>
  <si>
    <t>Monclova</t>
  </si>
  <si>
    <t>Catazajá</t>
  </si>
  <si>
    <t>Nuevo Ideal</t>
  </si>
  <si>
    <t>León</t>
  </si>
  <si>
    <t>Chilpancingo de los Bravo</t>
  </si>
  <si>
    <t>Cuautepec de Hinojosa</t>
  </si>
  <si>
    <t>Cañadas de Obregón</t>
  </si>
  <si>
    <t>Calimaya</t>
  </si>
  <si>
    <t>Chilchota</t>
  </si>
  <si>
    <t>Temixco</t>
  </si>
  <si>
    <t>Tepic</t>
  </si>
  <si>
    <t>Gral. Bravo</t>
  </si>
  <si>
    <t>Ciénega de Zimatlán</t>
  </si>
  <si>
    <t>Atexcal</t>
  </si>
  <si>
    <t>Tolimán</t>
  </si>
  <si>
    <t>Guadalcázar</t>
  </si>
  <si>
    <t>San Ignacio</t>
  </si>
  <si>
    <t>Caborca</t>
  </si>
  <si>
    <t>Jaumave</t>
  </si>
  <si>
    <t>Ixtacuixtla de Mariano Matamoros</t>
  </si>
  <si>
    <t>Astacinga</t>
  </si>
  <si>
    <t>Chicxulub Pueblo</t>
  </si>
  <si>
    <t>Huanusco</t>
  </si>
  <si>
    <t>Chalchihuitán</t>
  </si>
  <si>
    <t>Cusihuiriachi</t>
  </si>
  <si>
    <t>Ocampo</t>
  </si>
  <si>
    <t>Manuel Doblado</t>
  </si>
  <si>
    <t>Coahuayutla de José María Izazaga</t>
  </si>
  <si>
    <t>El Arenal</t>
  </si>
  <si>
    <t>Casimiro Castillo</t>
  </si>
  <si>
    <t>Capulhuac</t>
  </si>
  <si>
    <t>Chinicuila</t>
  </si>
  <si>
    <t>Temoac</t>
  </si>
  <si>
    <t>Tuxpan</t>
  </si>
  <si>
    <t>Gral. Escobedo</t>
  </si>
  <si>
    <t>Ciudad Ixtepec</t>
  </si>
  <si>
    <t>Atlequizayan</t>
  </si>
  <si>
    <t>Huehuetlán</t>
  </si>
  <si>
    <t>Cajeme</t>
  </si>
  <si>
    <t>Ixtenco</t>
  </si>
  <si>
    <t>Atlahuilco</t>
  </si>
  <si>
    <t>Chikindzonot</t>
  </si>
  <si>
    <t>Jalpa</t>
  </si>
  <si>
    <t>Múzquiz</t>
  </si>
  <si>
    <t>Chamula</t>
  </si>
  <si>
    <t>Delicias</t>
  </si>
  <si>
    <t>Otáez</t>
  </si>
  <si>
    <t>Moroleón</t>
  </si>
  <si>
    <t>Cochoapa el Grande</t>
  </si>
  <si>
    <t>Eloxochitlán</t>
  </si>
  <si>
    <t>Chapala</t>
  </si>
  <si>
    <t>Chalco</t>
  </si>
  <si>
    <t>Chucándiro</t>
  </si>
  <si>
    <t>Tepalcingo</t>
  </si>
  <si>
    <t>Xalisco</t>
  </si>
  <si>
    <t>Gral. Terán</t>
  </si>
  <si>
    <t>Coatecas Altas</t>
  </si>
  <si>
    <t>Atlixco</t>
  </si>
  <si>
    <t>Lagunillas</t>
  </si>
  <si>
    <t>Cananea</t>
  </si>
  <si>
    <t>Llera</t>
  </si>
  <si>
    <t>La Magdalena Tlaltelulco</t>
  </si>
  <si>
    <t>Chocholá</t>
  </si>
  <si>
    <t>Jerez</t>
  </si>
  <si>
    <t>Nadadores</t>
  </si>
  <si>
    <t>Chanal</t>
  </si>
  <si>
    <t>Dr. Belisario Domínguez</t>
  </si>
  <si>
    <t>Pánuco de Coronado</t>
  </si>
  <si>
    <t>Cocula</t>
  </si>
  <si>
    <t>Chimaltitán</t>
  </si>
  <si>
    <t>Chapa de Mota</t>
  </si>
  <si>
    <t>Churintzio</t>
  </si>
  <si>
    <t>Tepoztlán</t>
  </si>
  <si>
    <t>Gral. Treviño</t>
  </si>
  <si>
    <t>Coicoyán de las Flores</t>
  </si>
  <si>
    <t>Atoyatempan</t>
  </si>
  <si>
    <t>Matehuala</t>
  </si>
  <si>
    <t>Carbó</t>
  </si>
  <si>
    <t>Mainero</t>
  </si>
  <si>
    <t>Atzacan</t>
  </si>
  <si>
    <t>Chumayel</t>
  </si>
  <si>
    <t>Jiménez del Teul</t>
  </si>
  <si>
    <t>Nava</t>
  </si>
  <si>
    <t>Chapultenango</t>
  </si>
  <si>
    <t>El Tule</t>
  </si>
  <si>
    <t>Peñón Blanco</t>
  </si>
  <si>
    <t>Pénjamo</t>
  </si>
  <si>
    <t>Copala</t>
  </si>
  <si>
    <t>Epazoyucan</t>
  </si>
  <si>
    <t>Chiquilistlán</t>
  </si>
  <si>
    <t>Chapultepec</t>
  </si>
  <si>
    <t>Churumuco</t>
  </si>
  <si>
    <t>Tetecala</t>
  </si>
  <si>
    <t>Gral. Zaragoza</t>
  </si>
  <si>
    <t>Concepción Buenavista</t>
  </si>
  <si>
    <t>Atzala</t>
  </si>
  <si>
    <t>Matlapa</t>
  </si>
  <si>
    <t>Cucurpe</t>
  </si>
  <si>
    <t>Mazatecochco de José María Morelos</t>
  </si>
  <si>
    <t>Atzalan</t>
  </si>
  <si>
    <t>Conkal</t>
  </si>
  <si>
    <t>Juan Aldama</t>
  </si>
  <si>
    <t>Chenalhó</t>
  </si>
  <si>
    <t>Poanas</t>
  </si>
  <si>
    <t>Pueblo Nuevo</t>
  </si>
  <si>
    <t>Copalillo</t>
  </si>
  <si>
    <t>Cihuatlán</t>
  </si>
  <si>
    <t>Chiautla</t>
  </si>
  <si>
    <t>Coahuayana</t>
  </si>
  <si>
    <t>Tetela del Volcán</t>
  </si>
  <si>
    <t>Gral. Zuazua</t>
  </si>
  <si>
    <t>Concepción Pápalo</t>
  </si>
  <si>
    <t>Atzitzihuacán</t>
  </si>
  <si>
    <t>Mexquitic de Carmona</t>
  </si>
  <si>
    <t>Cumpas</t>
  </si>
  <si>
    <t>Méndez</t>
  </si>
  <si>
    <t>Muñoz de Domingo Arenas</t>
  </si>
  <si>
    <t>Ayahualulco</t>
  </si>
  <si>
    <t>Cousey</t>
  </si>
  <si>
    <t>Juchipila</t>
  </si>
  <si>
    <t>Parras</t>
  </si>
  <si>
    <t>Chiapa de Corzo</t>
  </si>
  <si>
    <t>Purísima del Rincón</t>
  </si>
  <si>
    <t>Copanatoyac</t>
  </si>
  <si>
    <t>Huasca de Ocampo</t>
  </si>
  <si>
    <t>Chicoloapan</t>
  </si>
  <si>
    <t>Coalcomán de Vázquez Pallares</t>
  </si>
  <si>
    <t>Tlalnepantla</t>
  </si>
  <si>
    <t>Constancia del Rosario</t>
  </si>
  <si>
    <t>Atzitzintla</t>
  </si>
  <si>
    <t>Moctezuma</t>
  </si>
  <si>
    <t>Divisaderos</t>
  </si>
  <si>
    <t>Mier</t>
  </si>
  <si>
    <t>Nanacamilpa de Mariano Arista</t>
  </si>
  <si>
    <t>Banderilla</t>
  </si>
  <si>
    <t>Cuncunul</t>
  </si>
  <si>
    <t>Piedras Negras</t>
  </si>
  <si>
    <t>Chiapilla</t>
  </si>
  <si>
    <t>Gran Morelos</t>
  </si>
  <si>
    <t>Rodeo</t>
  </si>
  <si>
    <t>Romita</t>
  </si>
  <si>
    <t>Coyuca de Benítez</t>
  </si>
  <si>
    <t>Huautla</t>
  </si>
  <si>
    <t>Colotlán</t>
  </si>
  <si>
    <t>Chiconcuac</t>
  </si>
  <si>
    <t>Coeneo</t>
  </si>
  <si>
    <t>Tlaltizapán de Zapata</t>
  </si>
  <si>
    <t>Cosolapa</t>
  </si>
  <si>
    <t>Axutla</t>
  </si>
  <si>
    <t>Rayón</t>
  </si>
  <si>
    <t>Empalme</t>
  </si>
  <si>
    <t>Miguel Alemán</t>
  </si>
  <si>
    <t>Natívitas</t>
  </si>
  <si>
    <t>Cuzamá</t>
  </si>
  <si>
    <t>Luis Moya</t>
  </si>
  <si>
    <t>Progreso</t>
  </si>
  <si>
    <t>Chicoasén</t>
  </si>
  <si>
    <t>Guachochi</t>
  </si>
  <si>
    <t>San Bernardo</t>
  </si>
  <si>
    <t>Salamanca</t>
  </si>
  <si>
    <t>Coyuca de Catalán</t>
  </si>
  <si>
    <t>Huazalingo</t>
  </si>
  <si>
    <t>Concepción de Buenos Aires</t>
  </si>
  <si>
    <t>Chimalhuacán</t>
  </si>
  <si>
    <t>Cojumatlán de Régules</t>
  </si>
  <si>
    <t>Tlaquiltenango</t>
  </si>
  <si>
    <t>Higueras</t>
  </si>
  <si>
    <t>Cosoltepec</t>
  </si>
  <si>
    <t>Ayotoxco de Guerrero</t>
  </si>
  <si>
    <t>Rioverde</t>
  </si>
  <si>
    <t>Etchojoa</t>
  </si>
  <si>
    <t>Miquihuana</t>
  </si>
  <si>
    <t>Panotla</t>
  </si>
  <si>
    <t>Boca del Río</t>
  </si>
  <si>
    <t>Dzán</t>
  </si>
  <si>
    <t>Mazapil</t>
  </si>
  <si>
    <t>Ramos Arizpe</t>
  </si>
  <si>
    <t>Chicomuselo</t>
  </si>
  <si>
    <t>San Dimas</t>
  </si>
  <si>
    <t>Salvatierra</t>
  </si>
  <si>
    <t>Cuajinicuilapa</t>
  </si>
  <si>
    <t>Huehuetla</t>
  </si>
  <si>
    <t>Cuautitlán de García Barragán</t>
  </si>
  <si>
    <t>Coacalco de Berriozábal</t>
  </si>
  <si>
    <t>Contepec</t>
  </si>
  <si>
    <t>Tlayacapan</t>
  </si>
  <si>
    <t>Hualahuises</t>
  </si>
  <si>
    <t>Cuilápam de Guerrero</t>
  </si>
  <si>
    <t>Calpan</t>
  </si>
  <si>
    <t>Salinas</t>
  </si>
  <si>
    <t>Fronteras</t>
  </si>
  <si>
    <t>Nuevo Laredo</t>
  </si>
  <si>
    <t>Papalotla de Xicohténcatl</t>
  </si>
  <si>
    <t>Calcahualco</t>
  </si>
  <si>
    <t>Dzemul</t>
  </si>
  <si>
    <t>Melchor Ocampo</t>
  </si>
  <si>
    <t>Sabinas</t>
  </si>
  <si>
    <t>Chilón</t>
  </si>
  <si>
    <t>Guadalupe y Calvo</t>
  </si>
  <si>
    <t>San Juan de Guadalupe</t>
  </si>
  <si>
    <t>San Diego de la Unión</t>
  </si>
  <si>
    <t>Cualác</t>
  </si>
  <si>
    <t>Huejutla de Reyes</t>
  </si>
  <si>
    <t>Coatepec Harinas</t>
  </si>
  <si>
    <t>Copándaro</t>
  </si>
  <si>
    <t>Totolapan</t>
  </si>
  <si>
    <t>Iturbide</t>
  </si>
  <si>
    <t>Cuyamecalco Villa de Zaragoza</t>
  </si>
  <si>
    <t>Caltepec</t>
  </si>
  <si>
    <t>San Antonio</t>
  </si>
  <si>
    <t>General Plutarco Elías Calles</t>
  </si>
  <si>
    <t>Nuevo Morelos</t>
  </si>
  <si>
    <t>San Damián Texóloc</t>
  </si>
  <si>
    <t>Camarón de Tejeda</t>
  </si>
  <si>
    <t>Dzidzantún</t>
  </si>
  <si>
    <t>Mezquital del Oro</t>
  </si>
  <si>
    <t>Sacramento</t>
  </si>
  <si>
    <t>Cintalapa</t>
  </si>
  <si>
    <t>Guazapares</t>
  </si>
  <si>
    <t>San Felipe</t>
  </si>
  <si>
    <t>Cuautepec</t>
  </si>
  <si>
    <t>Huichapan</t>
  </si>
  <si>
    <t>Cuquío</t>
  </si>
  <si>
    <t>Cocotitlán</t>
  </si>
  <si>
    <t>Cotija</t>
  </si>
  <si>
    <t>Xochitepec</t>
  </si>
  <si>
    <t>El Barrio de la Soledad</t>
  </si>
  <si>
    <t>Camocuautla</t>
  </si>
  <si>
    <t>San Ciro de Acosta</t>
  </si>
  <si>
    <t>Granados</t>
  </si>
  <si>
    <t>San Francisco Tetlanohcan</t>
  </si>
  <si>
    <t>Camerino Z. Mendoza</t>
  </si>
  <si>
    <t>Dzilam de Bravo</t>
  </si>
  <si>
    <t>Miguel Auza</t>
  </si>
  <si>
    <t>Saltillo</t>
  </si>
  <si>
    <t>Coapilla</t>
  </si>
  <si>
    <t>San Luis del Cordero</t>
  </si>
  <si>
    <t>San Francisco del Rincón</t>
  </si>
  <si>
    <t>Cuetzala del Progreso</t>
  </si>
  <si>
    <t>Ixmiquilpan</t>
  </si>
  <si>
    <t>Degollado</t>
  </si>
  <si>
    <t>Coyotepec</t>
  </si>
  <si>
    <t>Cuitzeo</t>
  </si>
  <si>
    <t>Yautepec</t>
  </si>
  <si>
    <t>Lampazos de Naranjo</t>
  </si>
  <si>
    <t>El Espinal</t>
  </si>
  <si>
    <t>Cañada Morelos</t>
  </si>
  <si>
    <t>Guaymas</t>
  </si>
  <si>
    <t>Padilla</t>
  </si>
  <si>
    <t>San Jerónimo Zacualpan</t>
  </si>
  <si>
    <t>Carlos A. Carrillo</t>
  </si>
  <si>
    <t>Dzilam González</t>
  </si>
  <si>
    <t>Momax</t>
  </si>
  <si>
    <t>San Buenaventura</t>
  </si>
  <si>
    <t>Comitán de Domínguez</t>
  </si>
  <si>
    <t>Hidalgo del Parral</t>
  </si>
  <si>
    <t>San Pedro del Gallo</t>
  </si>
  <si>
    <t>San José Iturbide</t>
  </si>
  <si>
    <t>Cutzamala de Pinzón</t>
  </si>
  <si>
    <t>Jacala de Ledezma</t>
  </si>
  <si>
    <t>Ejutla</t>
  </si>
  <si>
    <t>Cuautitlán</t>
  </si>
  <si>
    <t>Ecuandureo</t>
  </si>
  <si>
    <t>Yecapixtla</t>
  </si>
  <si>
    <t>Linares</t>
  </si>
  <si>
    <t>Eloxochitlán de Flores Magón</t>
  </si>
  <si>
    <t>Caxhuacan</t>
  </si>
  <si>
    <t>San Martín Chalchicuautla</t>
  </si>
  <si>
    <t>Hermosillo</t>
  </si>
  <si>
    <t>Palmillas</t>
  </si>
  <si>
    <t>San José Teacalco</t>
  </si>
  <si>
    <t>Carrillo Puerto</t>
  </si>
  <si>
    <t>Dzitás</t>
  </si>
  <si>
    <t>Monte Escobedo</t>
  </si>
  <si>
    <t>San Juan de Sabinas</t>
  </si>
  <si>
    <t>Copainalá</t>
  </si>
  <si>
    <t>Huejotitán</t>
  </si>
  <si>
    <t>Santa Clara</t>
  </si>
  <si>
    <t>San Luis de la Paz</t>
  </si>
  <si>
    <t>Eduardo Neri</t>
  </si>
  <si>
    <t>Jaltocán</t>
  </si>
  <si>
    <t>Cuautitlán Izcalli</t>
  </si>
  <si>
    <t>Epitacio Huerta</t>
  </si>
  <si>
    <t>Zacatepec</t>
  </si>
  <si>
    <t>Los Aldamas</t>
  </si>
  <si>
    <t>Fresnillo de Trujano</t>
  </si>
  <si>
    <t>Chalchicomula de Sesma</t>
  </si>
  <si>
    <t>San Nicolás Tolentino</t>
  </si>
  <si>
    <t>Huachinera</t>
  </si>
  <si>
    <t>Reynosa</t>
  </si>
  <si>
    <t>San Juan Huactzinco</t>
  </si>
  <si>
    <t>Castillo de Teayo</t>
  </si>
  <si>
    <t>Dzoncauich</t>
  </si>
  <si>
    <t>San Pedro</t>
  </si>
  <si>
    <t>El Bosque</t>
  </si>
  <si>
    <t>Ignacio Zaragoza</t>
  </si>
  <si>
    <t>Santiago Papasquiaro</t>
  </si>
  <si>
    <t>San Miguel de Allende</t>
  </si>
  <si>
    <t>Florencio Villarreal</t>
  </si>
  <si>
    <t>Juárez Hidalgo</t>
  </si>
  <si>
    <t>El Grullo</t>
  </si>
  <si>
    <t>Donato Guerra</t>
  </si>
  <si>
    <t>Erongarícuaro</t>
  </si>
  <si>
    <t>Zacualpan</t>
  </si>
  <si>
    <t>Los Herreras</t>
  </si>
  <si>
    <t>Guadalupe de Ramírez</t>
  </si>
  <si>
    <t>Chapulco</t>
  </si>
  <si>
    <t>San Vicente Tancuayalab</t>
  </si>
  <si>
    <t>Huásabas</t>
  </si>
  <si>
    <t>Río Bravo</t>
  </si>
  <si>
    <t>San Lorenzo Axocomanitla</t>
  </si>
  <si>
    <t>Catemaco</t>
  </si>
  <si>
    <t>Espita</t>
  </si>
  <si>
    <t>Moyahua de Estrada</t>
  </si>
  <si>
    <t>Sierra Mojada</t>
  </si>
  <si>
    <t>El Parral</t>
  </si>
  <si>
    <t>Janos</t>
  </si>
  <si>
    <t>Súchil</t>
  </si>
  <si>
    <t>Santa Catarina</t>
  </si>
  <si>
    <t>General Canuto A. Neri</t>
  </si>
  <si>
    <t>La Misión</t>
  </si>
  <si>
    <t>El Limón</t>
  </si>
  <si>
    <t>Ecatepec de Morelos</t>
  </si>
  <si>
    <t>Gabriel Zamora</t>
  </si>
  <si>
    <t>Los Ramones</t>
  </si>
  <si>
    <t>Guadalupe Etla</t>
  </si>
  <si>
    <t>Huatabampo</t>
  </si>
  <si>
    <t>San Carlos</t>
  </si>
  <si>
    <t>San Lucas Tecopilco</t>
  </si>
  <si>
    <t>Cazones de Herrera</t>
  </si>
  <si>
    <t>Halachó</t>
  </si>
  <si>
    <t>Nochistlán de Mejía</t>
  </si>
  <si>
    <t>Torreón</t>
  </si>
  <si>
    <t>El Porvenir</t>
  </si>
  <si>
    <t>Tamazula</t>
  </si>
  <si>
    <t>Santa Cruz de Juventino Rosas</t>
  </si>
  <si>
    <t>General Heliodoro Castillo</t>
  </si>
  <si>
    <t>Lolotla</t>
  </si>
  <si>
    <t>El Salto</t>
  </si>
  <si>
    <t>Ecatzingo</t>
  </si>
  <si>
    <t>Marín</t>
  </si>
  <si>
    <t>Guelatao de Juárez</t>
  </si>
  <si>
    <t>Chiautzingo</t>
  </si>
  <si>
    <t>Santa María del Río</t>
  </si>
  <si>
    <t>Huépac</t>
  </si>
  <si>
    <t>San Fernando</t>
  </si>
  <si>
    <t>San Pablo del Monte</t>
  </si>
  <si>
    <t>Cerro Azul</t>
  </si>
  <si>
    <t>Hocabá</t>
  </si>
  <si>
    <t>Noria de Ángeles</t>
  </si>
  <si>
    <t>Viesca</t>
  </si>
  <si>
    <t>Tepehuanes</t>
  </si>
  <si>
    <t>Santiago Maravatío</t>
  </si>
  <si>
    <t>Huamuxtitlán</t>
  </si>
  <si>
    <t>Metepec</t>
  </si>
  <si>
    <t>Encarnación de Díaz</t>
  </si>
  <si>
    <t>Huandacareo</t>
  </si>
  <si>
    <t>Guevea de Humboldt</t>
  </si>
  <si>
    <t>Chichiquila</t>
  </si>
  <si>
    <t>Santo Domingo</t>
  </si>
  <si>
    <t>Imuris</t>
  </si>
  <si>
    <t>San Nicolás</t>
  </si>
  <si>
    <t>Sanctórum de Lázaro Cárdenas</t>
  </si>
  <si>
    <t>Chacaltianguis</t>
  </si>
  <si>
    <t>Hoctún</t>
  </si>
  <si>
    <t>Ojocaliente</t>
  </si>
  <si>
    <t>Villa Unión</t>
  </si>
  <si>
    <t>Escuintla</t>
  </si>
  <si>
    <t>Julimes</t>
  </si>
  <si>
    <t>Tlahualilo</t>
  </si>
  <si>
    <t>Silao</t>
  </si>
  <si>
    <t>Huitzuco de los Figueroa</t>
  </si>
  <si>
    <t>Metztitlán</t>
  </si>
  <si>
    <t>Etzatlán</t>
  </si>
  <si>
    <t>Huehuetoca</t>
  </si>
  <si>
    <t>Huaniqueo</t>
  </si>
  <si>
    <t>Mier y Noriega</t>
  </si>
  <si>
    <t>Heroica Ciudad de Ejutla de Crespo</t>
  </si>
  <si>
    <t>Chiconcuautla</t>
  </si>
  <si>
    <t>Soledad de Graciano Sánchez</t>
  </si>
  <si>
    <t>La Colorada</t>
  </si>
  <si>
    <t>Soto la Marina</t>
  </si>
  <si>
    <t>Santa Ana Nopalucan</t>
  </si>
  <si>
    <t>Chalma</t>
  </si>
  <si>
    <t>Homún</t>
  </si>
  <si>
    <t>Pánuco</t>
  </si>
  <si>
    <t>Zaragoza</t>
  </si>
  <si>
    <t>Francisco León</t>
  </si>
  <si>
    <t>La Cruz</t>
  </si>
  <si>
    <t>Topia</t>
  </si>
  <si>
    <t>Tarandacuao</t>
  </si>
  <si>
    <t>Iguala de la Independencia</t>
  </si>
  <si>
    <t>Mineral de la Reforma</t>
  </si>
  <si>
    <t>Hueypoxtla</t>
  </si>
  <si>
    <t>Huetamo</t>
  </si>
  <si>
    <t>Mina</t>
  </si>
  <si>
    <t>Heroica Ciudad de Huajuapan de León</t>
  </si>
  <si>
    <t>Chietla</t>
  </si>
  <si>
    <t>Tamasopo</t>
  </si>
  <si>
    <t>Magdalena</t>
  </si>
  <si>
    <t>Tampico</t>
  </si>
  <si>
    <t>Santa Apolonia Teacalco</t>
  </si>
  <si>
    <t>Chiconamel</t>
  </si>
  <si>
    <t>Huhí</t>
  </si>
  <si>
    <t>Pinos</t>
  </si>
  <si>
    <t>Frontera Comalapa</t>
  </si>
  <si>
    <t>López</t>
  </si>
  <si>
    <t>Vicente Guerrero</t>
  </si>
  <si>
    <t>Tarimoro</t>
  </si>
  <si>
    <t>Igualapa</t>
  </si>
  <si>
    <t>Mineral del Chico</t>
  </si>
  <si>
    <t>Guachinango</t>
  </si>
  <si>
    <t>Huixquilucan</t>
  </si>
  <si>
    <t>Huiramba</t>
  </si>
  <si>
    <t>Montemorelos</t>
  </si>
  <si>
    <t>Heroica Ciudad de Juchitán de Zaragoza</t>
  </si>
  <si>
    <t>Chigmecatitlán</t>
  </si>
  <si>
    <t>Tamazunchale</t>
  </si>
  <si>
    <t>Mazatán</t>
  </si>
  <si>
    <t>Tula</t>
  </si>
  <si>
    <t>Santa Catarina Ayometla</t>
  </si>
  <si>
    <t>Chiconquiaco</t>
  </si>
  <si>
    <t>Hunucmá</t>
  </si>
  <si>
    <t>Río Grande</t>
  </si>
  <si>
    <t>Frontera Hidalgo</t>
  </si>
  <si>
    <t>Madera</t>
  </si>
  <si>
    <t>Tierra Blanca</t>
  </si>
  <si>
    <t>Iliatenco</t>
  </si>
  <si>
    <t>Mineral del Monte</t>
  </si>
  <si>
    <t>Guadalajara</t>
  </si>
  <si>
    <t>Isidro Fabela</t>
  </si>
  <si>
    <t>Indaparapeo</t>
  </si>
  <si>
    <t>Monterrey</t>
  </si>
  <si>
    <t>Heroica Ciudad de Tlaxiaco</t>
  </si>
  <si>
    <t>Chignahuapan</t>
  </si>
  <si>
    <t>Tampacán</t>
  </si>
  <si>
    <t>Valle Hermoso</t>
  </si>
  <si>
    <t>Santa Cruz Quilehtla</t>
  </si>
  <si>
    <t>Chicontepec</t>
  </si>
  <si>
    <t>Ixil</t>
  </si>
  <si>
    <t>Sain Alto</t>
  </si>
  <si>
    <t>Huehuetán</t>
  </si>
  <si>
    <t>Maguarichi</t>
  </si>
  <si>
    <t>Uriangato</t>
  </si>
  <si>
    <t>Ixcateopan de Cuauhtémoc</t>
  </si>
  <si>
    <t>Mixquiahuala de Juárez</t>
  </si>
  <si>
    <t>Hostotipaquillo</t>
  </si>
  <si>
    <t>Ixtapaluca</t>
  </si>
  <si>
    <t>Irimbo</t>
  </si>
  <si>
    <t>Parás</t>
  </si>
  <si>
    <t>Heroica Villa Tezoatlán de Segura y Luna, Cuna de la Independencia de Oaxaca</t>
  </si>
  <si>
    <t>Chignautla</t>
  </si>
  <si>
    <t>Tampamolón Corona</t>
  </si>
  <si>
    <t>Naco</t>
  </si>
  <si>
    <t>Victoria</t>
  </si>
  <si>
    <t>Santa Cruz Tlaxcala</t>
  </si>
  <si>
    <t>Chinameca</t>
  </si>
  <si>
    <t>Izamal</t>
  </si>
  <si>
    <t>Santa María de la Paz</t>
  </si>
  <si>
    <t>PERIODO</t>
  </si>
  <si>
    <t>AÑO</t>
  </si>
  <si>
    <t>Huitiupán</t>
  </si>
  <si>
    <t>Manuel Benavides</t>
  </si>
  <si>
    <t>Valle de Santiago</t>
  </si>
  <si>
    <t>José Joaquín de Herrera</t>
  </si>
  <si>
    <t>Molango de Escamilla</t>
  </si>
  <si>
    <t>Huejúcar</t>
  </si>
  <si>
    <t>Ixtapan de la Sal</t>
  </si>
  <si>
    <t>Ixtlán</t>
  </si>
  <si>
    <t>Pesquería</t>
  </si>
  <si>
    <t>Huautepec</t>
  </si>
  <si>
    <t>Chila</t>
  </si>
  <si>
    <t>Tamuín</t>
  </si>
  <si>
    <t>Nácori Chico</t>
  </si>
  <si>
    <t>Villagrán</t>
  </si>
  <si>
    <t>Santa Isabel Xiloxoxtla</t>
  </si>
  <si>
    <t>Chinampa de Gorostiza</t>
  </si>
  <si>
    <t>Kanasín</t>
  </si>
  <si>
    <t>Sombrerete</t>
  </si>
  <si>
    <t>Primer trimestre</t>
  </si>
  <si>
    <t>Huixtán</t>
  </si>
  <si>
    <t>Matachí</t>
  </si>
  <si>
    <t>Juan R. Escudero</t>
  </si>
  <si>
    <t>Nicolás Flores</t>
  </si>
  <si>
    <t>Huejuquilla el Alto</t>
  </si>
  <si>
    <t>Ixtapan del Oro</t>
  </si>
  <si>
    <t>Jacona</t>
  </si>
  <si>
    <t>Rayones</t>
  </si>
  <si>
    <t>Huautla de Jiménez</t>
  </si>
  <si>
    <t>Chila de la Sal</t>
  </si>
  <si>
    <t>Tancanhuitz</t>
  </si>
  <si>
    <t>Nacozari de García</t>
  </si>
  <si>
    <t>Xicoténcatl</t>
  </si>
  <si>
    <t>Tenancingo</t>
  </si>
  <si>
    <t>Chocamán</t>
  </si>
  <si>
    <t>Kantunil</t>
  </si>
  <si>
    <t>Susticacán</t>
  </si>
  <si>
    <t>Segundo trimestre</t>
  </si>
  <si>
    <t>Huixtla</t>
  </si>
  <si>
    <t>Juchitán</t>
  </si>
  <si>
    <t>Nopala de Villagrán</t>
  </si>
  <si>
    <t>Ixtlahuacán de los Membrillos</t>
  </si>
  <si>
    <t>Ixtlahuaca</t>
  </si>
  <si>
    <t>Sabinas Hidalgo</t>
  </si>
  <si>
    <t>Ixpantepec Nieves</t>
  </si>
  <si>
    <t>Chilchotla</t>
  </si>
  <si>
    <t>Tanlajás</t>
  </si>
  <si>
    <t>Navojoa</t>
  </si>
  <si>
    <t>Teolocholco</t>
  </si>
  <si>
    <t>Chontla</t>
  </si>
  <si>
    <t>Kaua</t>
  </si>
  <si>
    <t>Tercer trimestre</t>
  </si>
  <si>
    <t>Ixhuatán</t>
  </si>
  <si>
    <t>Meoqui</t>
  </si>
  <si>
    <t>Xichú</t>
  </si>
  <si>
    <t>La Unión de Isidoro Montes de Oca</t>
  </si>
  <si>
    <t>Omitlán de Juárez</t>
  </si>
  <si>
    <t>Ixtlahuacán del Río</t>
  </si>
  <si>
    <t>Jaltenco</t>
  </si>
  <si>
    <t>Jiquilpan</t>
  </si>
  <si>
    <t>Salinas Victoria</t>
  </si>
  <si>
    <t>Ixtlán de Juárez</t>
  </si>
  <si>
    <t>Chinantla</t>
  </si>
  <si>
    <t>Tanquián de Escobedo</t>
  </si>
  <si>
    <t>Nogales</t>
  </si>
  <si>
    <t>Tepetitla de Lardizábal</t>
  </si>
  <si>
    <t>Chumatlán</t>
  </si>
  <si>
    <t>Kinchil</t>
  </si>
  <si>
    <t>Tepechitlán</t>
  </si>
  <si>
    <t>Cuarto trimestre</t>
  </si>
  <si>
    <t>Ixtacomitán</t>
  </si>
  <si>
    <t>Yuriria</t>
  </si>
  <si>
    <t>Leonardo Bravo</t>
  </si>
  <si>
    <t>Pachuca de Soto</t>
  </si>
  <si>
    <t>Jalostotitlán</t>
  </si>
  <si>
    <t>Jilotepec</t>
  </si>
  <si>
    <t>José Sixto Verduzco</t>
  </si>
  <si>
    <t>San Nicolás de los Garza</t>
  </si>
  <si>
    <t>La Compañía</t>
  </si>
  <si>
    <t>Coatepec</t>
  </si>
  <si>
    <t>Tierra Nueva</t>
  </si>
  <si>
    <t>Onavas</t>
  </si>
  <si>
    <t>Tepeyanco</t>
  </si>
  <si>
    <t>Citlaltépetl</t>
  </si>
  <si>
    <t>Kopomá</t>
  </si>
  <si>
    <t>Tepetongo</t>
  </si>
  <si>
    <t>Ixtapa</t>
  </si>
  <si>
    <t>Moris</t>
  </si>
  <si>
    <t>Malinaltepec</t>
  </si>
  <si>
    <t>Pacula</t>
  </si>
  <si>
    <t>Jamay</t>
  </si>
  <si>
    <t>Jilotzingo</t>
  </si>
  <si>
    <t>San Pedro Garza García</t>
  </si>
  <si>
    <t>La Pe</t>
  </si>
  <si>
    <t>Coatzingo</t>
  </si>
  <si>
    <t>Vanegas</t>
  </si>
  <si>
    <t>Opodepe</t>
  </si>
  <si>
    <t>Terrenate</t>
  </si>
  <si>
    <t>Coacoatzintla</t>
  </si>
  <si>
    <t>Mama</t>
  </si>
  <si>
    <t>Teúl de González Ortega</t>
  </si>
  <si>
    <t>Ixtapangajoya</t>
  </si>
  <si>
    <t>Namiquipa</t>
  </si>
  <si>
    <t>Marquelia</t>
  </si>
  <si>
    <t>Pisaflores</t>
  </si>
  <si>
    <t>Jiquipilco</t>
  </si>
  <si>
    <t>Jungapeo</t>
  </si>
  <si>
    <t>La Reforma</t>
  </si>
  <si>
    <t>Cohetzala</t>
  </si>
  <si>
    <t>Venado</t>
  </si>
  <si>
    <t>Oquitoa</t>
  </si>
  <si>
    <t>Tetla de la Solidaridad</t>
  </si>
  <si>
    <t>Coahuitlán</t>
  </si>
  <si>
    <t>Maní</t>
  </si>
  <si>
    <t>Tlaltenango de Sánchez Román</t>
  </si>
  <si>
    <t>Jiquipilas</t>
  </si>
  <si>
    <t>Nonoava</t>
  </si>
  <si>
    <t>Mártir de Cuilapan</t>
  </si>
  <si>
    <t>Progreso de Obregón</t>
  </si>
  <si>
    <t>Jilotlán de los Dolores</t>
  </si>
  <si>
    <t>Jocotitlán</t>
  </si>
  <si>
    <t>La Huacana</t>
  </si>
  <si>
    <t>Santiago</t>
  </si>
  <si>
    <t>La Trinidad Vista Hermosa</t>
  </si>
  <si>
    <t>Cohuecan</t>
  </si>
  <si>
    <t>Villa de Arista</t>
  </si>
  <si>
    <t>Pitiquito</t>
  </si>
  <si>
    <t>Tetlatlahuca</t>
  </si>
  <si>
    <t>Maxcanú</t>
  </si>
  <si>
    <t>Trancoso</t>
  </si>
  <si>
    <t>Jitotol</t>
  </si>
  <si>
    <t>Nuevo Casas Grandes</t>
  </si>
  <si>
    <t>Metlatónoc</t>
  </si>
  <si>
    <t>San Agustín Metzquititlán</t>
  </si>
  <si>
    <t>Jocotepec</t>
  </si>
  <si>
    <t>Joquicingo</t>
  </si>
  <si>
    <t>La Piedad</t>
  </si>
  <si>
    <t>Vallecillo</t>
  </si>
  <si>
    <t>Loma Bonita</t>
  </si>
  <si>
    <t>Coronango</t>
  </si>
  <si>
    <t>Villa de Arriaga</t>
  </si>
  <si>
    <t>Puerto Peñasco</t>
  </si>
  <si>
    <t>Coatzacoalcos</t>
  </si>
  <si>
    <t>Mayapán</t>
  </si>
  <si>
    <t>Trinidad García de la Cadena</t>
  </si>
  <si>
    <t>Mochitlán</t>
  </si>
  <si>
    <t>San Agustín Tlaxiaca</t>
  </si>
  <si>
    <t>Juanacatlán</t>
  </si>
  <si>
    <t>Juchitepec</t>
  </si>
  <si>
    <t>Villaldama</t>
  </si>
  <si>
    <t>Magdalena Apasco</t>
  </si>
  <si>
    <t>Villa de Guadalupe</t>
  </si>
  <si>
    <t>Quiriego</t>
  </si>
  <si>
    <t>Tlaxco</t>
  </si>
  <si>
    <t>Coatzintla</t>
  </si>
  <si>
    <t>Mérida</t>
  </si>
  <si>
    <t>Valparaíso</t>
  </si>
  <si>
    <t>La Concordia</t>
  </si>
  <si>
    <t>Ojinaga</t>
  </si>
  <si>
    <t>Olinalá</t>
  </si>
  <si>
    <t>San Bartolo Tutotepec</t>
  </si>
  <si>
    <t>Juchitlán</t>
  </si>
  <si>
    <t>Magdalena Jaltepec</t>
  </si>
  <si>
    <t>Coyomeapan</t>
  </si>
  <si>
    <t>Villa de la Paz</t>
  </si>
  <si>
    <t>Tocatlán</t>
  </si>
  <si>
    <t>Coetzala</t>
  </si>
  <si>
    <t>Mocochá</t>
  </si>
  <si>
    <t>Vetagrande</t>
  </si>
  <si>
    <t>La Grandeza</t>
  </si>
  <si>
    <t>Praxedis G. Guerrero</t>
  </si>
  <si>
    <t>Ometepec</t>
  </si>
  <si>
    <t>San Felipe Orizatlán</t>
  </si>
  <si>
    <t>La Barca</t>
  </si>
  <si>
    <t>Lerma</t>
  </si>
  <si>
    <t>Los Reyes</t>
  </si>
  <si>
    <t>Magdalena Mixtepec</t>
  </si>
  <si>
    <t>Villa de Ramos</t>
  </si>
  <si>
    <t>Totolac</t>
  </si>
  <si>
    <t>Colipa</t>
  </si>
  <si>
    <t>Motul</t>
  </si>
  <si>
    <t>Villa de Cos</t>
  </si>
  <si>
    <t>La Independencia</t>
  </si>
  <si>
    <t>Riva Palacio</t>
  </si>
  <si>
    <t>Pedro Ascencio Alquisiras</t>
  </si>
  <si>
    <t>San Salvador</t>
  </si>
  <si>
    <t>La Huerta</t>
  </si>
  <si>
    <t>Luvianos</t>
  </si>
  <si>
    <t>Madero</t>
  </si>
  <si>
    <t>Magdalena Ocotlán</t>
  </si>
  <si>
    <t>Cuapiaxtla de Madero</t>
  </si>
  <si>
    <t>Villa de Reyes</t>
  </si>
  <si>
    <t>Sahuaripa</t>
  </si>
  <si>
    <t>Tzompantepec</t>
  </si>
  <si>
    <t>Comapa</t>
  </si>
  <si>
    <t>Muna</t>
  </si>
  <si>
    <t>Villa García</t>
  </si>
  <si>
    <t>La Libertad</t>
  </si>
  <si>
    <t>Rosales</t>
  </si>
  <si>
    <t>Petatlán</t>
  </si>
  <si>
    <t>Santiago de Anaya</t>
  </si>
  <si>
    <t>La Manzanilla de la Paz</t>
  </si>
  <si>
    <t>Malinalco</t>
  </si>
  <si>
    <t>Maravatío</t>
  </si>
  <si>
    <t>Magdalena Peñasco</t>
  </si>
  <si>
    <t>Cuautempan</t>
  </si>
  <si>
    <t>Villa Hidalgo</t>
  </si>
  <si>
    <t>San Felipe de Jesús</t>
  </si>
  <si>
    <t>Xaloztoc</t>
  </si>
  <si>
    <t>Córdoba</t>
  </si>
  <si>
    <t>Muxupip</t>
  </si>
  <si>
    <t>Villa González Ortega</t>
  </si>
  <si>
    <t>La Trinitaria</t>
  </si>
  <si>
    <t>Pilcaya</t>
  </si>
  <si>
    <t>Santiago Tulantepec de Lugo Guerrero</t>
  </si>
  <si>
    <t>Lagos de Moreno</t>
  </si>
  <si>
    <t>Marcos Castellanos</t>
  </si>
  <si>
    <t>Magdalena Teitipac</t>
  </si>
  <si>
    <t>Cuautinchán</t>
  </si>
  <si>
    <t>Villa Juárez</t>
  </si>
  <si>
    <t>San Ignacio Río Muerto</t>
  </si>
  <si>
    <t>Xaltocan</t>
  </si>
  <si>
    <t>Cosamaloapan de Carpio</t>
  </si>
  <si>
    <t>Opichén</t>
  </si>
  <si>
    <t>Larráinzar</t>
  </si>
  <si>
    <t>San Francisco de Borja</t>
  </si>
  <si>
    <t>Pungarabato</t>
  </si>
  <si>
    <t>Singuilucan</t>
  </si>
  <si>
    <t>Morelia</t>
  </si>
  <si>
    <t>Magdalena Tequisistlán</t>
  </si>
  <si>
    <t>Cuautlancingo</t>
  </si>
  <si>
    <t>Xilitla</t>
  </si>
  <si>
    <t>San Javier</t>
  </si>
  <si>
    <t>Xicohtzinco</t>
  </si>
  <si>
    <t>Cosautlán de Carvajal</t>
  </si>
  <si>
    <t>Oxkutzcab</t>
  </si>
  <si>
    <t>Villanueva</t>
  </si>
  <si>
    <t>Las Margaritas</t>
  </si>
  <si>
    <t>San Francisco de Conchos</t>
  </si>
  <si>
    <t>Quechultenango</t>
  </si>
  <si>
    <t>Tasquillo</t>
  </si>
  <si>
    <t>Mascota</t>
  </si>
  <si>
    <t>Mexicaltzingo</t>
  </si>
  <si>
    <t>Magdalena Tlacotepec</t>
  </si>
  <si>
    <t>Cuayuca de Andrade</t>
  </si>
  <si>
    <t>San Luis Río Colorado</t>
  </si>
  <si>
    <t>Yauhquemehcan</t>
  </si>
  <si>
    <t>Coscomatepec</t>
  </si>
  <si>
    <t>Panabá</t>
  </si>
  <si>
    <t>Las Rosas</t>
  </si>
  <si>
    <t>San Francisco del Oro</t>
  </si>
  <si>
    <t>San Luis Acatlán</t>
  </si>
  <si>
    <t>Tecozautla</t>
  </si>
  <si>
    <t>Mazamitla</t>
  </si>
  <si>
    <t>Múgica</t>
  </si>
  <si>
    <t>Magdalena Yodocono de Porfirio Díaz</t>
  </si>
  <si>
    <t>Cuetzalan del Progreso</t>
  </si>
  <si>
    <t>San Miguel de Horcasitas</t>
  </si>
  <si>
    <t>Zacatelco</t>
  </si>
  <si>
    <t>Cosoleacaque</t>
  </si>
  <si>
    <t>Peto</t>
  </si>
  <si>
    <t>Mapastepec</t>
  </si>
  <si>
    <t>Santa Bárbara</t>
  </si>
  <si>
    <t>San Marcos</t>
  </si>
  <si>
    <t>Tenango de Doria</t>
  </si>
  <si>
    <t>Mexticacán</t>
  </si>
  <si>
    <t>Naucalpan de Juárez</t>
  </si>
  <si>
    <t>Nahuatzen</t>
  </si>
  <si>
    <t>Magdalena Zahuatlán</t>
  </si>
  <si>
    <t>Cuyoaco</t>
  </si>
  <si>
    <t>San Pedro de la Cueva</t>
  </si>
  <si>
    <t>Ziltlaltépec de Trinidad Sánchez Santos</t>
  </si>
  <si>
    <t>Cotaxtla</t>
  </si>
  <si>
    <t>Maravilla Tenejapa</t>
  </si>
  <si>
    <t>Santa Isabel</t>
  </si>
  <si>
    <t>San Miguel Totolapan</t>
  </si>
  <si>
    <t>Tepeapulco</t>
  </si>
  <si>
    <t>Mezquitic</t>
  </si>
  <si>
    <t>Nextlalpan</t>
  </si>
  <si>
    <t>Nocupétaro</t>
  </si>
  <si>
    <t>Mariscala de Juárez</t>
  </si>
  <si>
    <t>Domingo Arenas</t>
  </si>
  <si>
    <t>Santa Ana</t>
  </si>
  <si>
    <t>Coxquihui</t>
  </si>
  <si>
    <t>Marqués de Comillas</t>
  </si>
  <si>
    <t>Satevó</t>
  </si>
  <si>
    <t>Taxco de Alarcón</t>
  </si>
  <si>
    <t>Tepehuacán de Guerrero</t>
  </si>
  <si>
    <t>Mixtlán</t>
  </si>
  <si>
    <t>Nezahualcóyotl</t>
  </si>
  <si>
    <t>Nuevo Parangaricutiro</t>
  </si>
  <si>
    <t>Mártires de Tacubaya</t>
  </si>
  <si>
    <t>Santa Cruz</t>
  </si>
  <si>
    <t>Coyutla</t>
  </si>
  <si>
    <t>Río Lagartos</t>
  </si>
  <si>
    <t>Mazapa de Madero</t>
  </si>
  <si>
    <t>Saucillo</t>
  </si>
  <si>
    <t>Tecoanapa</t>
  </si>
  <si>
    <t>Tepeji del Río de Ocampo</t>
  </si>
  <si>
    <t>Ocotlán</t>
  </si>
  <si>
    <t>Nicolás Romero</t>
  </si>
  <si>
    <t>Nuevo Urecho</t>
  </si>
  <si>
    <t>Matías Romero Avendaño</t>
  </si>
  <si>
    <t>Epatlán</t>
  </si>
  <si>
    <t>Sáric</t>
  </si>
  <si>
    <t>Cuichapa</t>
  </si>
  <si>
    <t>Sacalum</t>
  </si>
  <si>
    <t>Temósachic</t>
  </si>
  <si>
    <t>Técpan de Galeana</t>
  </si>
  <si>
    <t>Tepetitlán</t>
  </si>
  <si>
    <t>Ojuelos de Jalisco</t>
  </si>
  <si>
    <t>Nopaltepec</t>
  </si>
  <si>
    <t>Numarán</t>
  </si>
  <si>
    <t>Mazatlán Villa de Flores</t>
  </si>
  <si>
    <t>Esperanza</t>
  </si>
  <si>
    <t>Soyopa</t>
  </si>
  <si>
    <t>Cuitláhuac</t>
  </si>
  <si>
    <t>Samahil</t>
  </si>
  <si>
    <t>Metapa</t>
  </si>
  <si>
    <t>Urique</t>
  </si>
  <si>
    <t>Teloloapan</t>
  </si>
  <si>
    <t>Tetepango</t>
  </si>
  <si>
    <t>Pihuamo</t>
  </si>
  <si>
    <t>Ocoyoacac</t>
  </si>
  <si>
    <t>Mesones Hidalgo</t>
  </si>
  <si>
    <t>Francisco Z. Mena</t>
  </si>
  <si>
    <t>Suaqui Grande</t>
  </si>
  <si>
    <t>El Higo</t>
  </si>
  <si>
    <t>Mezcalapa</t>
  </si>
  <si>
    <t>Uruachi</t>
  </si>
  <si>
    <t>Tepecoacuilco de Trujano</t>
  </si>
  <si>
    <t>Tezontepec de Aldama</t>
  </si>
  <si>
    <t>Poncitlán</t>
  </si>
  <si>
    <t>Ocuilan</t>
  </si>
  <si>
    <t>Pajacuarán</t>
  </si>
  <si>
    <t>Miahuatlán de Porfirio Díaz</t>
  </si>
  <si>
    <t>General Felipe Ángeles</t>
  </si>
  <si>
    <t>Tepache</t>
  </si>
  <si>
    <t>Sanahcat</t>
  </si>
  <si>
    <t>Mitontic</t>
  </si>
  <si>
    <t>Valle de Zaragoza</t>
  </si>
  <si>
    <t>Tetipac</t>
  </si>
  <si>
    <t>Tianguistengo</t>
  </si>
  <si>
    <t>Puerto Vallarta</t>
  </si>
  <si>
    <t>Otumba</t>
  </si>
  <si>
    <t>Panindícuaro</t>
  </si>
  <si>
    <t>Mixistlán de la Reforma</t>
  </si>
  <si>
    <t>Trincheras</t>
  </si>
  <si>
    <t>Espinal</t>
  </si>
  <si>
    <t>Santa Elena</t>
  </si>
  <si>
    <t>Montecristo de Guerrero</t>
  </si>
  <si>
    <t>Tixtla de Guerrero</t>
  </si>
  <si>
    <t>Tizayuca</t>
  </si>
  <si>
    <t>Quitupan</t>
  </si>
  <si>
    <t>Otzoloapan</t>
  </si>
  <si>
    <t>Paracho</t>
  </si>
  <si>
    <t>Monjas</t>
  </si>
  <si>
    <t>Tubutama</t>
  </si>
  <si>
    <t>Filomeno Mata</t>
  </si>
  <si>
    <t>Seyé</t>
  </si>
  <si>
    <t>Motozintla</t>
  </si>
  <si>
    <t>Tlacoachistlahuaca</t>
  </si>
  <si>
    <t>Tlahuelilpan</t>
  </si>
  <si>
    <t>San Cristóbal de la Barranca</t>
  </si>
  <si>
    <t>Otzolotepec</t>
  </si>
  <si>
    <t>Parácuaro</t>
  </si>
  <si>
    <t>Natividad</t>
  </si>
  <si>
    <t>Hermenegildo Galeana</t>
  </si>
  <si>
    <t>Ures</t>
  </si>
  <si>
    <t>Fortín</t>
  </si>
  <si>
    <t>Sinanché</t>
  </si>
  <si>
    <t>Nicolás Ruíz</t>
  </si>
  <si>
    <t>Tlacoapa</t>
  </si>
  <si>
    <t>Tlahuiltepa</t>
  </si>
  <si>
    <t>San Diego de Alejandría</t>
  </si>
  <si>
    <t>Ozumba</t>
  </si>
  <si>
    <t>Pátzcuaro</t>
  </si>
  <si>
    <t>Nazareno Etla</t>
  </si>
  <si>
    <t>Honey</t>
  </si>
  <si>
    <t>Gutiérrez Zamora</t>
  </si>
  <si>
    <t>Sotuta</t>
  </si>
  <si>
    <t>Ocosingo</t>
  </si>
  <si>
    <t>Tlalchapa</t>
  </si>
  <si>
    <t>Tlanalapa</t>
  </si>
  <si>
    <t>San Gabriel</t>
  </si>
  <si>
    <t>Papalotla</t>
  </si>
  <si>
    <t>Penjamillo</t>
  </si>
  <si>
    <t>Nejapa de Madero</t>
  </si>
  <si>
    <t>Huaquechula</t>
  </si>
  <si>
    <t>Villa Pesqueira</t>
  </si>
  <si>
    <t>Hidalgotitlán</t>
  </si>
  <si>
    <t>Sucilá</t>
  </si>
  <si>
    <t>Ocotepec</t>
  </si>
  <si>
    <t>Tlalixtaquilla de Maldonado</t>
  </si>
  <si>
    <t>Tlanchinol</t>
  </si>
  <si>
    <t>San Ignacio Cerro Gordo</t>
  </si>
  <si>
    <t>Polotitlán</t>
  </si>
  <si>
    <t>Peribán</t>
  </si>
  <si>
    <t>Nuevo Zoquiápam</t>
  </si>
  <si>
    <t>Huatlatlauca</t>
  </si>
  <si>
    <t>Yécora</t>
  </si>
  <si>
    <t>Huatusco</t>
  </si>
  <si>
    <t>Sudzal</t>
  </si>
  <si>
    <t>Ocozocoautla de Espinosa</t>
  </si>
  <si>
    <t>Tlapa de Comonfort</t>
  </si>
  <si>
    <t>Tlaxcoapan</t>
  </si>
  <si>
    <t>San Juan de los Lagos</t>
  </si>
  <si>
    <t>Purépero</t>
  </si>
  <si>
    <t>Oaxaca de Juárez</t>
  </si>
  <si>
    <t>Huauchinango</t>
  </si>
  <si>
    <t>Huayacocotla</t>
  </si>
  <si>
    <t>Suma</t>
  </si>
  <si>
    <t>Ostuacán</t>
  </si>
  <si>
    <t>Tlapehuala</t>
  </si>
  <si>
    <t>Tolcayuca</t>
  </si>
  <si>
    <t>San Juanito de Escobedo</t>
  </si>
  <si>
    <t>San Antonio la Isla</t>
  </si>
  <si>
    <t>Puruándiro</t>
  </si>
  <si>
    <t>Ocotlán de Morelos</t>
  </si>
  <si>
    <t>Hueyapan de Ocampo</t>
  </si>
  <si>
    <t>Tahdziú</t>
  </si>
  <si>
    <t>Osumacinta</t>
  </si>
  <si>
    <t>Xalpatláhuac</t>
  </si>
  <si>
    <t>Tula de Allende</t>
  </si>
  <si>
    <t>San Julián</t>
  </si>
  <si>
    <t>San Felipe del Progreso</t>
  </si>
  <si>
    <t>Queréndaro</t>
  </si>
  <si>
    <t>Pinotepa de Don Luis</t>
  </si>
  <si>
    <t>Huehuetlán el Chico</t>
  </si>
  <si>
    <t>Huiloapan de Cuauhtémoc</t>
  </si>
  <si>
    <t>Tahmek</t>
  </si>
  <si>
    <t>Oxchuc</t>
  </si>
  <si>
    <t>Xochihuehuetlán</t>
  </si>
  <si>
    <t>Tulancingo de Bravo</t>
  </si>
  <si>
    <t>San José del Rincón</t>
  </si>
  <si>
    <t>Quiroga</t>
  </si>
  <si>
    <t>Pluma Hidalgo</t>
  </si>
  <si>
    <t>Huehuetlán el Grande</t>
  </si>
  <si>
    <t>Ignacio de la Llave</t>
  </si>
  <si>
    <t>Teabo</t>
  </si>
  <si>
    <t>Palenque</t>
  </si>
  <si>
    <t>Xochistlahuaca</t>
  </si>
  <si>
    <t>Villa de Tezontepec</t>
  </si>
  <si>
    <t>San Martín de Bolaños</t>
  </si>
  <si>
    <t>San Martín de las Pirámides</t>
  </si>
  <si>
    <t>Sahuayo</t>
  </si>
  <si>
    <t>Putla Villa de Guerrero</t>
  </si>
  <si>
    <t>Huejotzingo</t>
  </si>
  <si>
    <t>Ilamatlán</t>
  </si>
  <si>
    <t>Tecoh</t>
  </si>
  <si>
    <t>Pantelhó</t>
  </si>
  <si>
    <t>Zapotitlán Tablas</t>
  </si>
  <si>
    <t>Xochiatipan</t>
  </si>
  <si>
    <t>San Martín Hidalgo</t>
  </si>
  <si>
    <t>San Mateo Atenco</t>
  </si>
  <si>
    <t>Salvador Escalante</t>
  </si>
  <si>
    <t>Reforma de Pineda</t>
  </si>
  <si>
    <t>Hueyapan</t>
  </si>
  <si>
    <t>Isla</t>
  </si>
  <si>
    <t>Tekal de Venegas</t>
  </si>
  <si>
    <t>Pantepec</t>
  </si>
  <si>
    <t>Zihuatanejo de Azueta</t>
  </si>
  <si>
    <t>Xochicoatlán</t>
  </si>
  <si>
    <t>San Miguel el Alto</t>
  </si>
  <si>
    <t>San Simón de Guerrero</t>
  </si>
  <si>
    <t>San Lucas</t>
  </si>
  <si>
    <t>Reyes Etla</t>
  </si>
  <si>
    <t>Hueytamalco</t>
  </si>
  <si>
    <t>Ixcatepec</t>
  </si>
  <si>
    <t>Tekantó</t>
  </si>
  <si>
    <t>Pichucalco</t>
  </si>
  <si>
    <t>Zirándaro</t>
  </si>
  <si>
    <t>Yahualica</t>
  </si>
  <si>
    <t>San Pedro Tlaquepaque</t>
  </si>
  <si>
    <t>Santo Tomás</t>
  </si>
  <si>
    <t>Santa Ana Maya</t>
  </si>
  <si>
    <t>Rojas de Cuauhtémoc</t>
  </si>
  <si>
    <t>Hueytlalpan</t>
  </si>
  <si>
    <t>Ixhuacán de los Reyes</t>
  </si>
  <si>
    <t>Tekax</t>
  </si>
  <si>
    <t>Pijijiapan</t>
  </si>
  <si>
    <t>Zitlala</t>
  </si>
  <si>
    <t>Zacualtipán de Ángeles</t>
  </si>
  <si>
    <t>San Sebastián del Oeste</t>
  </si>
  <si>
    <t>Soyaniquilpan de Juárez</t>
  </si>
  <si>
    <t>Senguio</t>
  </si>
  <si>
    <t>Salina Cruz</t>
  </si>
  <si>
    <t>Huitzilan de Serdán</t>
  </si>
  <si>
    <t>Ixhuatlán de Madero</t>
  </si>
  <si>
    <t>Tekit</t>
  </si>
  <si>
    <t>Pueblo Nuevo Solistahuacán</t>
  </si>
  <si>
    <t>Zapotlán de Juárez</t>
  </si>
  <si>
    <t>Santa María de los Ángeles</t>
  </si>
  <si>
    <t>Sultepec</t>
  </si>
  <si>
    <t>Susupuato</t>
  </si>
  <si>
    <t>San Agustín Amatengo</t>
  </si>
  <si>
    <t>Huitziltepec</t>
  </si>
  <si>
    <t>Ixhuatlán del Café</t>
  </si>
  <si>
    <t>Tekom</t>
  </si>
  <si>
    <t>Zempoala</t>
  </si>
  <si>
    <t>Tecámac</t>
  </si>
  <si>
    <t>Tacámbaro</t>
  </si>
  <si>
    <t>San Agustín Atenango</t>
  </si>
  <si>
    <t>Ixcamilpa de Guerrero</t>
  </si>
  <si>
    <t>Ixhuatlán del Sureste</t>
  </si>
  <si>
    <t>Telchac Pueblo</t>
  </si>
  <si>
    <t>Reforma</t>
  </si>
  <si>
    <t>Zimapán</t>
  </si>
  <si>
    <t>Sayula</t>
  </si>
  <si>
    <t>Tejupilco</t>
  </si>
  <si>
    <t>Tancítaro</t>
  </si>
  <si>
    <t>San Agustín Chayuco</t>
  </si>
  <si>
    <t>Ixcaquixtla</t>
  </si>
  <si>
    <t>Ixhuatlancillo</t>
  </si>
  <si>
    <t>Telchac Puerto</t>
  </si>
  <si>
    <t>Sabanilla</t>
  </si>
  <si>
    <t>Tala</t>
  </si>
  <si>
    <t>Temamatla</t>
  </si>
  <si>
    <t>Tangamandapio</t>
  </si>
  <si>
    <t>San Agustín de las Juntas</t>
  </si>
  <si>
    <t>Ixtacamaxtitlán</t>
  </si>
  <si>
    <t>Ixmatlahuacan</t>
  </si>
  <si>
    <t>Temax</t>
  </si>
  <si>
    <t>Salto de Agua</t>
  </si>
  <si>
    <t>Talpa de Allende</t>
  </si>
  <si>
    <t>Temascalapa</t>
  </si>
  <si>
    <t>Tangancícuaro</t>
  </si>
  <si>
    <t>San Agustín Etla</t>
  </si>
  <si>
    <t>Ixtepec</t>
  </si>
  <si>
    <t>Ixtaczoquitlán</t>
  </si>
  <si>
    <t>Temozón</t>
  </si>
  <si>
    <t>San Andrés Duraznal</t>
  </si>
  <si>
    <t>Tamazula de Gordiano</t>
  </si>
  <si>
    <t>Temascalcingo</t>
  </si>
  <si>
    <t>Tanhuato</t>
  </si>
  <si>
    <t>San Agustín Loxicha</t>
  </si>
  <si>
    <t>Izúcar de Matamoros</t>
  </si>
  <si>
    <t>Jalacingo</t>
  </si>
  <si>
    <t>Tepakán</t>
  </si>
  <si>
    <t>San Cristóbal de las Casas</t>
  </si>
  <si>
    <t>Tapalpa</t>
  </si>
  <si>
    <t>Temascaltepec</t>
  </si>
  <si>
    <t>Taretan</t>
  </si>
  <si>
    <t>San Agustín Tlacotepec</t>
  </si>
  <si>
    <t>Jalpan</t>
  </si>
  <si>
    <t>Jalcomulco</t>
  </si>
  <si>
    <t>Tetiz</t>
  </si>
  <si>
    <t>Tecalitlán</t>
  </si>
  <si>
    <t>Temoaya</t>
  </si>
  <si>
    <t>Tarímbaro</t>
  </si>
  <si>
    <t>San Agustín Yatareni</t>
  </si>
  <si>
    <t>Jolalpan</t>
  </si>
  <si>
    <t>Jáltipan</t>
  </si>
  <si>
    <t>Teya</t>
  </si>
  <si>
    <t>San Juan Cancuc</t>
  </si>
  <si>
    <t>Techaluta de Montenegro</t>
  </si>
  <si>
    <t>Tepalcatepec</t>
  </si>
  <si>
    <t>San Andrés Cabecera Nueva</t>
  </si>
  <si>
    <t>Jonotla</t>
  </si>
  <si>
    <t>Jamapa</t>
  </si>
  <si>
    <t>Ticul</t>
  </si>
  <si>
    <t>Tecolotlán</t>
  </si>
  <si>
    <t>Tenango del Aire</t>
  </si>
  <si>
    <t>Tingambato</t>
  </si>
  <si>
    <t>San Andrés Dinicuiti</t>
  </si>
  <si>
    <t>Jopala</t>
  </si>
  <si>
    <t>Jesús Carranza</t>
  </si>
  <si>
    <t>Timucuy</t>
  </si>
  <si>
    <t>Santiago el Pinar</t>
  </si>
  <si>
    <t>Tenamaxtlán</t>
  </si>
  <si>
    <t>Tenango del Valle</t>
  </si>
  <si>
    <t>Tingüindín</t>
  </si>
  <si>
    <t>San Andrés Huaxpaltepec</t>
  </si>
  <si>
    <t>Juan C. Bonilla</t>
  </si>
  <si>
    <t>Tinum</t>
  </si>
  <si>
    <t>Siltepec</t>
  </si>
  <si>
    <t>Teocaltiche</t>
  </si>
  <si>
    <t>Teoloyucan</t>
  </si>
  <si>
    <t>Tiquicheo de Nicolás Romero</t>
  </si>
  <si>
    <t>San Andrés Huayápam</t>
  </si>
  <si>
    <t>Juan Galindo</t>
  </si>
  <si>
    <t>José Azueta</t>
  </si>
  <si>
    <t>Tixcacalcupul</t>
  </si>
  <si>
    <t>Simojovel</t>
  </si>
  <si>
    <t>Teocuitatlán de Corona</t>
  </si>
  <si>
    <t>Teotihuacán</t>
  </si>
  <si>
    <t>Tlalpujahua</t>
  </si>
  <si>
    <t>San Andrés Ixtlahuaca</t>
  </si>
  <si>
    <t>Juan N. Méndez</t>
  </si>
  <si>
    <t>Juan Rodríguez Clara</t>
  </si>
  <si>
    <t>Tixkokob</t>
  </si>
  <si>
    <t>Sitalá</t>
  </si>
  <si>
    <t>Tepatitlán de Morelos</t>
  </si>
  <si>
    <t>Tepetlaoxtoc</t>
  </si>
  <si>
    <t>Tlazazalca</t>
  </si>
  <si>
    <t>San Andrés Lagunas</t>
  </si>
  <si>
    <t>La Magdalena Tlatlauquitepec</t>
  </si>
  <si>
    <t>Juchique de Ferrer</t>
  </si>
  <si>
    <t>Tixmehuac</t>
  </si>
  <si>
    <t>Socoltenango</t>
  </si>
  <si>
    <t>Tequila</t>
  </si>
  <si>
    <t>Tepetlixpa</t>
  </si>
  <si>
    <t>Tocumbo</t>
  </si>
  <si>
    <t>San Andrés Nuxiño</t>
  </si>
  <si>
    <t>Lafragua</t>
  </si>
  <si>
    <t>La Antigua</t>
  </si>
  <si>
    <t>Tixpéhual</t>
  </si>
  <si>
    <t>Solosuchiapa</t>
  </si>
  <si>
    <t>Teuchitlán</t>
  </si>
  <si>
    <t>Tepotzotlán</t>
  </si>
  <si>
    <t>Tumbiscatío</t>
  </si>
  <si>
    <t>San Andrés Paxtlán</t>
  </si>
  <si>
    <t>Libres</t>
  </si>
  <si>
    <t>La Perla</t>
  </si>
  <si>
    <t>Tizimín</t>
  </si>
  <si>
    <t>Soyaló</t>
  </si>
  <si>
    <t>Tizapán el Alto</t>
  </si>
  <si>
    <t>Tequixquiac</t>
  </si>
  <si>
    <t>Turicato</t>
  </si>
  <si>
    <t>San Andrés Sinaxtla</t>
  </si>
  <si>
    <t>Los Reyes de Juárez</t>
  </si>
  <si>
    <t>Landero y Coss</t>
  </si>
  <si>
    <t>Tunkás</t>
  </si>
  <si>
    <t>Suchiapa</t>
  </si>
  <si>
    <t>Tlajomulco de Zúñiga</t>
  </si>
  <si>
    <t>Texcaltitlán</t>
  </si>
  <si>
    <t>San Andrés Solaga</t>
  </si>
  <si>
    <t>Mazapiltepec de Juárez</t>
  </si>
  <si>
    <t>Las Choapas</t>
  </si>
  <si>
    <t>Tzucacab</t>
  </si>
  <si>
    <t>Suchiate</t>
  </si>
  <si>
    <t>Texcalyacac</t>
  </si>
  <si>
    <t>Tuzantla</t>
  </si>
  <si>
    <t>San Andrés Teotilálpam</t>
  </si>
  <si>
    <t>Mixtla</t>
  </si>
  <si>
    <t>Las Minas</t>
  </si>
  <si>
    <t>Uayma</t>
  </si>
  <si>
    <t>Sunuapa</t>
  </si>
  <si>
    <t>Tomatlán</t>
  </si>
  <si>
    <t>Texcoco</t>
  </si>
  <si>
    <t>Tzintzuntzan</t>
  </si>
  <si>
    <t>San Andrés Tepetlapa</t>
  </si>
  <si>
    <t>Molcaxac</t>
  </si>
  <si>
    <t>Las Vigas de Ramírez</t>
  </si>
  <si>
    <t>Ucú</t>
  </si>
  <si>
    <t>Tapachula</t>
  </si>
  <si>
    <t>Tonalá</t>
  </si>
  <si>
    <t>Tezoyuca</t>
  </si>
  <si>
    <t>Tzitzio</t>
  </si>
  <si>
    <t>San Andrés Yaá</t>
  </si>
  <si>
    <t>Naupan</t>
  </si>
  <si>
    <t>Lerdo de Tejada</t>
  </si>
  <si>
    <t>Umán</t>
  </si>
  <si>
    <t>Tapalapa</t>
  </si>
  <si>
    <t>Tonaya</t>
  </si>
  <si>
    <t>Tianguistenco</t>
  </si>
  <si>
    <t>Uruapan</t>
  </si>
  <si>
    <t>San Andrés Zabache</t>
  </si>
  <si>
    <t>Nauzontla</t>
  </si>
  <si>
    <t>Valladolid</t>
  </si>
  <si>
    <t>Tapilula</t>
  </si>
  <si>
    <t>Tonila</t>
  </si>
  <si>
    <t>Timilpan</t>
  </si>
  <si>
    <t>San Andrés Zautla</t>
  </si>
  <si>
    <t>Nealtican</t>
  </si>
  <si>
    <t>Xocchel</t>
  </si>
  <si>
    <t>Tecpatán</t>
  </si>
  <si>
    <t>Totatiche</t>
  </si>
  <si>
    <t>Tlalmanalco</t>
  </si>
  <si>
    <t>Villamar</t>
  </si>
  <si>
    <t>San Antonino Castillo Velasco</t>
  </si>
  <si>
    <t>Nicolás Bravo</t>
  </si>
  <si>
    <t>Maltrata</t>
  </si>
  <si>
    <t>Yaxcabá</t>
  </si>
  <si>
    <t>Tenejapa</t>
  </si>
  <si>
    <t>Tototlán</t>
  </si>
  <si>
    <t>Tlalnepantla de Baz</t>
  </si>
  <si>
    <t>Vista Hermosa</t>
  </si>
  <si>
    <t>San Antonino el Alto</t>
  </si>
  <si>
    <t>Nopalucan</t>
  </si>
  <si>
    <t>Manlio Fabio Altamirano</t>
  </si>
  <si>
    <t>Yaxkukul</t>
  </si>
  <si>
    <t>Teopisca</t>
  </si>
  <si>
    <t>Tuxcacuesco</t>
  </si>
  <si>
    <t>Tlatlaya</t>
  </si>
  <si>
    <t>Yurécuaro</t>
  </si>
  <si>
    <t>San Antonino Monte Verde</t>
  </si>
  <si>
    <t>Mariano Escobedo</t>
  </si>
  <si>
    <t>Yobaín</t>
  </si>
  <si>
    <t>Tila</t>
  </si>
  <si>
    <t>Tuxcueca</t>
  </si>
  <si>
    <t>Toluca</t>
  </si>
  <si>
    <t>Zacapu</t>
  </si>
  <si>
    <t>San Antonio Acutla</t>
  </si>
  <si>
    <t>Ocoyucan</t>
  </si>
  <si>
    <t>Martínez de la Torre</t>
  </si>
  <si>
    <t>Tonanitla</t>
  </si>
  <si>
    <t>Zamora</t>
  </si>
  <si>
    <t>San Antonio de la Cal</t>
  </si>
  <si>
    <t>Olintla</t>
  </si>
  <si>
    <t>Mecatlán</t>
  </si>
  <si>
    <t>Totolapa</t>
  </si>
  <si>
    <t>Unión de San Antonio</t>
  </si>
  <si>
    <t>Tonatico</t>
  </si>
  <si>
    <t>Zináparo</t>
  </si>
  <si>
    <t>San Antonio Huitepec</t>
  </si>
  <si>
    <t>Oriental</t>
  </si>
  <si>
    <t>Mecayapan</t>
  </si>
  <si>
    <t>Tumbalá</t>
  </si>
  <si>
    <t>Unión de Tula</t>
  </si>
  <si>
    <t>Tultepec</t>
  </si>
  <si>
    <t>Zinapécuaro</t>
  </si>
  <si>
    <t>San Antonio Nanahuatípam</t>
  </si>
  <si>
    <t>Pahuatlán</t>
  </si>
  <si>
    <t>Medellín</t>
  </si>
  <si>
    <t>Tuxtla Chico</t>
  </si>
  <si>
    <t>Valle de Guadalupe</t>
  </si>
  <si>
    <t>Tultitlán</t>
  </si>
  <si>
    <t>Ziracuaretiro</t>
  </si>
  <si>
    <t>San Antonio Sinicahua</t>
  </si>
  <si>
    <t>Palmar de Bravo</t>
  </si>
  <si>
    <t>Miahuatlán</t>
  </si>
  <si>
    <t>Tuxtla Gutiérrez</t>
  </si>
  <si>
    <t>Valle de Juárez</t>
  </si>
  <si>
    <t>Valle de Bravo</t>
  </si>
  <si>
    <t>Zitácuaro</t>
  </si>
  <si>
    <t>San Antonio Tepetlapa</t>
  </si>
  <si>
    <t>Tuzantán</t>
  </si>
  <si>
    <t>Villa Corona</t>
  </si>
  <si>
    <t>Valle de Chalco Solidaridad</t>
  </si>
  <si>
    <t>San Baltazar Chichicápam</t>
  </si>
  <si>
    <t>Petlalcingo</t>
  </si>
  <si>
    <t>Misantla</t>
  </si>
  <si>
    <t>Tzimol</t>
  </si>
  <si>
    <t>Villa Guerrero</t>
  </si>
  <si>
    <t>Villa de Allende</t>
  </si>
  <si>
    <t>San Baltazar Loxicha</t>
  </si>
  <si>
    <t>Piaxtla</t>
  </si>
  <si>
    <t>Mixtla de Altamirano</t>
  </si>
  <si>
    <t>Unión Juárez</t>
  </si>
  <si>
    <t>Villa del Carbón</t>
  </si>
  <si>
    <t>San Baltazar Yatzachi el Bajo</t>
  </si>
  <si>
    <t>Moloacán</t>
  </si>
  <si>
    <t>Villa Purificación</t>
  </si>
  <si>
    <t>San Bartolo Coyotepec</t>
  </si>
  <si>
    <t>Quecholac</t>
  </si>
  <si>
    <t>Nanchital de Lázaro Cárdenas del Río</t>
  </si>
  <si>
    <t>Villa Comaltitlán</t>
  </si>
  <si>
    <t>Yahualica de González Gallo</t>
  </si>
  <si>
    <t>Villa Victoria</t>
  </si>
  <si>
    <t>San Bartolo Soyaltepec</t>
  </si>
  <si>
    <t>Quimixtlán</t>
  </si>
  <si>
    <t>Naolinco</t>
  </si>
  <si>
    <t>Villa Corzo</t>
  </si>
  <si>
    <t>Zacoalco de Torres</t>
  </si>
  <si>
    <t>Xalatlaco</t>
  </si>
  <si>
    <t>San Bartolo Yautepec</t>
  </si>
  <si>
    <t>Rafael Lara Grajales</t>
  </si>
  <si>
    <t>Naranjal</t>
  </si>
  <si>
    <t>Villaflores</t>
  </si>
  <si>
    <t>Zapopan</t>
  </si>
  <si>
    <t>Xonacatlán</t>
  </si>
  <si>
    <t>San Bartolomé Ayautla</t>
  </si>
  <si>
    <t>San Andrés Cholula</t>
  </si>
  <si>
    <t>Naranjos Amatlán</t>
  </si>
  <si>
    <t>Yajalón</t>
  </si>
  <si>
    <t>Zapotiltic</t>
  </si>
  <si>
    <t>Zacazonapan</t>
  </si>
  <si>
    <t>San Bartolomé Loxicha</t>
  </si>
  <si>
    <t>San Antonio Cañada</t>
  </si>
  <si>
    <t>Nautla</t>
  </si>
  <si>
    <t>Zinacantán</t>
  </si>
  <si>
    <t>Zapotitlán de Vadillo</t>
  </si>
  <si>
    <t>San Bartolomé Quialana</t>
  </si>
  <si>
    <t>San Diego la Mesa Tochimiltzingo</t>
  </si>
  <si>
    <t>Zapotlán del Rey</t>
  </si>
  <si>
    <t>Zinacantepec</t>
  </si>
  <si>
    <t>San Bartolomé Yucuañe</t>
  </si>
  <si>
    <t>San Felipe Teotlalcingo</t>
  </si>
  <si>
    <t>Oluta</t>
  </si>
  <si>
    <t>Zapotlán el Grande</t>
  </si>
  <si>
    <t>Zumpahuacán</t>
  </si>
  <si>
    <t>San Bartolomé Zoogocho</t>
  </si>
  <si>
    <t>San Felipe Tepatlán</t>
  </si>
  <si>
    <t>Omealca</t>
  </si>
  <si>
    <t>Zapotlanejo</t>
  </si>
  <si>
    <t>Zumpango</t>
  </si>
  <si>
    <t>San Bernardo Mixtepec</t>
  </si>
  <si>
    <t>San Gabriel Chilac</t>
  </si>
  <si>
    <t>Orizaba</t>
  </si>
  <si>
    <t>San Blas Atempa</t>
  </si>
  <si>
    <t>San Gregorio Atzompa</t>
  </si>
  <si>
    <t>Otatitlán</t>
  </si>
  <si>
    <t>San Carlos Yautepec</t>
  </si>
  <si>
    <t>San Jerónimo Tecuanipan</t>
  </si>
  <si>
    <t>Oteapan</t>
  </si>
  <si>
    <t>San Cristóbal Amatlán</t>
  </si>
  <si>
    <t>San Jerónimo Xayacatlán</t>
  </si>
  <si>
    <t>Ozuluama de Mascareñas</t>
  </si>
  <si>
    <t>San Cristóbal Amoltepec</t>
  </si>
  <si>
    <t>San José Chiapa</t>
  </si>
  <si>
    <t>Pajapan</t>
  </si>
  <si>
    <t>San Cristóbal Lachirioag</t>
  </si>
  <si>
    <t>San José Miahuatlán</t>
  </si>
  <si>
    <t>San Cristóbal Suchixtlahuaca</t>
  </si>
  <si>
    <t>San Juan Atenco</t>
  </si>
  <si>
    <t>Papantla</t>
  </si>
  <si>
    <t>San Dionisio del Mar</t>
  </si>
  <si>
    <t>San Juan Atzompa</t>
  </si>
  <si>
    <t>Paso de Ovejas</t>
  </si>
  <si>
    <t>San Dionisio Ocotepec</t>
  </si>
  <si>
    <t>San Martín Texmelucan</t>
  </si>
  <si>
    <t>Paso del Macho</t>
  </si>
  <si>
    <t>San Dionisio Ocotlán</t>
  </si>
  <si>
    <t>San Martín Totoltepec</t>
  </si>
  <si>
    <t>Perote</t>
  </si>
  <si>
    <t>San Esteban Atatlahuca</t>
  </si>
  <si>
    <t>San Matías Tlalancaleca</t>
  </si>
  <si>
    <t>Platón Sánchez</t>
  </si>
  <si>
    <t>San Felipe Jalapa de Díaz</t>
  </si>
  <si>
    <t>San Miguel Ixitlán</t>
  </si>
  <si>
    <t>Playa Vicente</t>
  </si>
  <si>
    <t>San Felipe Tejalápam</t>
  </si>
  <si>
    <t>San Miguel Xoxtla</t>
  </si>
  <si>
    <t>Poza Rica de Hidalgo</t>
  </si>
  <si>
    <t>San Felipe Usila</t>
  </si>
  <si>
    <t>San Nicolás Buenos Aires</t>
  </si>
  <si>
    <t>Pueblo Viejo</t>
  </si>
  <si>
    <t>San Francisco Cahuacuá</t>
  </si>
  <si>
    <t>San Nicolás de los Ranchos</t>
  </si>
  <si>
    <t>Puente Nacional</t>
  </si>
  <si>
    <t>San Francisco Cajonos</t>
  </si>
  <si>
    <t>San Pablo Anicano</t>
  </si>
  <si>
    <t>Rafael Delgado</t>
  </si>
  <si>
    <t>San Francisco Chapulapa</t>
  </si>
  <si>
    <t>San Pedro Cholula</t>
  </si>
  <si>
    <t>Rafael Lucio</t>
  </si>
  <si>
    <t>San Francisco Chindúa</t>
  </si>
  <si>
    <t>San Pedro Yeloixtlahuaca</t>
  </si>
  <si>
    <t>Río Blanco</t>
  </si>
  <si>
    <t>San Francisco del Mar</t>
  </si>
  <si>
    <t>San Salvador el Seco</t>
  </si>
  <si>
    <t>Saltabarranca</t>
  </si>
  <si>
    <t>San Francisco Huehuetlán</t>
  </si>
  <si>
    <t>San Salvador el Verde</t>
  </si>
  <si>
    <t>San Andrés Tenejapan</t>
  </si>
  <si>
    <t>San Francisco Ixhuatán</t>
  </si>
  <si>
    <t>San Salvador Huixcolotla</t>
  </si>
  <si>
    <t>San Andrés Tuxtla</t>
  </si>
  <si>
    <t>San Francisco Jaltepetongo</t>
  </si>
  <si>
    <t>San Sebastián Tlacotepec</t>
  </si>
  <si>
    <t>San Juan Evangelista</t>
  </si>
  <si>
    <t>San Francisco Lachigoló</t>
  </si>
  <si>
    <t>Santa Catarina Tlaltempan</t>
  </si>
  <si>
    <t>San Rafael</t>
  </si>
  <si>
    <t>San Francisco Logueche</t>
  </si>
  <si>
    <t>Santa Inés Ahuatempan</t>
  </si>
  <si>
    <t>Santiago Sochiapan</t>
  </si>
  <si>
    <t>San Francisco Nuxaño</t>
  </si>
  <si>
    <t>Santa Isabel Cholula</t>
  </si>
  <si>
    <t>Santiago Tuxtla</t>
  </si>
  <si>
    <t>San Francisco Ozolotepec</t>
  </si>
  <si>
    <t>Santiago Miahuatlán</t>
  </si>
  <si>
    <t>Sayula de Alemán</t>
  </si>
  <si>
    <t>San Francisco Sola</t>
  </si>
  <si>
    <t>Santo Tomás Hueyotlipan</t>
  </si>
  <si>
    <t>Sochiapa</t>
  </si>
  <si>
    <t>San Francisco Telixtlahuaca</t>
  </si>
  <si>
    <t>Soltepec</t>
  </si>
  <si>
    <t>Soconusco</t>
  </si>
  <si>
    <t>San Francisco Teopan</t>
  </si>
  <si>
    <t>Tecali de Herrera</t>
  </si>
  <si>
    <t>Soledad Atzompa</t>
  </si>
  <si>
    <t>San Francisco Tlapancingo</t>
  </si>
  <si>
    <t>Tecamachalco</t>
  </si>
  <si>
    <t>Soledad de Doblado</t>
  </si>
  <si>
    <t>San Gabriel Mixtepec</t>
  </si>
  <si>
    <t>Tecomatlán</t>
  </si>
  <si>
    <t>Soteapan</t>
  </si>
  <si>
    <t>San Ildefonso Amatlán</t>
  </si>
  <si>
    <t>Tehuacán</t>
  </si>
  <si>
    <t>Tamalín</t>
  </si>
  <si>
    <t>San Ildefonso Sola</t>
  </si>
  <si>
    <t>Tehuitzingo</t>
  </si>
  <si>
    <t>Tamiahua</t>
  </si>
  <si>
    <t>San Ildefonso Villa Alta</t>
  </si>
  <si>
    <t>Tenampulco</t>
  </si>
  <si>
    <t>Tampico Alto</t>
  </si>
  <si>
    <t>San Jacinto Amilpas</t>
  </si>
  <si>
    <t>Teopantlán</t>
  </si>
  <si>
    <t>Tancoco</t>
  </si>
  <si>
    <t>San Jacinto Tlacotepec</t>
  </si>
  <si>
    <t>Teotlalco</t>
  </si>
  <si>
    <t>Tantima</t>
  </si>
  <si>
    <t>San Jerónimo Coatlán</t>
  </si>
  <si>
    <t>Tepanco de López</t>
  </si>
  <si>
    <t>Tantoyuca</t>
  </si>
  <si>
    <t>San Jerónimo Silacayoapilla</t>
  </si>
  <si>
    <t>Tepango de Rodríguez</t>
  </si>
  <si>
    <t>Tatahuicapan de Juárez</t>
  </si>
  <si>
    <t>San Jerónimo Sosola</t>
  </si>
  <si>
    <t>Tepatlaxco de Hidalgo</t>
  </si>
  <si>
    <t>Tatatila</t>
  </si>
  <si>
    <t>San Jerónimo Taviche</t>
  </si>
  <si>
    <t>Tepeaca</t>
  </si>
  <si>
    <t>Tecolutla</t>
  </si>
  <si>
    <t>San Jerónimo Tecóatl</t>
  </si>
  <si>
    <t>Tepemaxalco</t>
  </si>
  <si>
    <t>Tehuipango</t>
  </si>
  <si>
    <t>San Jerónimo Tlacochahuaya</t>
  </si>
  <si>
    <t>Tepeojuma</t>
  </si>
  <si>
    <t>Tempoal</t>
  </si>
  <si>
    <t>San Jorge Nuchita</t>
  </si>
  <si>
    <t>Tepetzintla</t>
  </si>
  <si>
    <t>Tenampa</t>
  </si>
  <si>
    <t>San José Ayuquila</t>
  </si>
  <si>
    <t>Tepexco</t>
  </si>
  <si>
    <t>Tenochtitlán</t>
  </si>
  <si>
    <t>San José Chiltepec</t>
  </si>
  <si>
    <t>Tepexi de Rodríguez</t>
  </si>
  <si>
    <t>Teocelo</t>
  </si>
  <si>
    <t>San José del Peñasco</t>
  </si>
  <si>
    <t>Tepeyahualco</t>
  </si>
  <si>
    <t>Tepatlaxco</t>
  </si>
  <si>
    <t>San José del Progreso</t>
  </si>
  <si>
    <t>Tepeyahualco de Cuauhtémoc</t>
  </si>
  <si>
    <t>Tepetlán</t>
  </si>
  <si>
    <t>San José Estancia Grande</t>
  </si>
  <si>
    <t>Tetela de Ocampo</t>
  </si>
  <si>
    <t>San José Independencia</t>
  </si>
  <si>
    <t>Teteles de Avila Castillo</t>
  </si>
  <si>
    <t>San José Lachiguiri</t>
  </si>
  <si>
    <t>Teziutlán</t>
  </si>
  <si>
    <t>Texcatepec</t>
  </si>
  <si>
    <t>San José Tenango</t>
  </si>
  <si>
    <t>Tianguismanalco</t>
  </si>
  <si>
    <t>Texhuacán</t>
  </si>
  <si>
    <t>San Juan Achiutla</t>
  </si>
  <si>
    <t>Tilapa</t>
  </si>
  <si>
    <t>Texistepec</t>
  </si>
  <si>
    <t>San Juan Atepec</t>
  </si>
  <si>
    <t>Tlachichuca</t>
  </si>
  <si>
    <t>Tezonapa</t>
  </si>
  <si>
    <t>San Juan Bautista Atatlahuca</t>
  </si>
  <si>
    <t>Tlacotepec de Benito Juárez</t>
  </si>
  <si>
    <t>San Juan Bautista Coixtlahuaca</t>
  </si>
  <si>
    <t>Tlacuilotepec</t>
  </si>
  <si>
    <t>Tihuatlán</t>
  </si>
  <si>
    <t>San Juan Bautista Cuicatlán</t>
  </si>
  <si>
    <t>Tlahuapan</t>
  </si>
  <si>
    <t>Tlachichilco</t>
  </si>
  <si>
    <t>San Juan Bautista Guelache</t>
  </si>
  <si>
    <t>Tlaltenango</t>
  </si>
  <si>
    <t>Tlacojalpan</t>
  </si>
  <si>
    <t>San Juan Bautista Jayacatlán</t>
  </si>
  <si>
    <t>Tlanepantla</t>
  </si>
  <si>
    <t>Tlacolulan</t>
  </si>
  <si>
    <t>San Juan Bautista Lo de Soto</t>
  </si>
  <si>
    <t>Tlaola</t>
  </si>
  <si>
    <t>Tlacotalpan</t>
  </si>
  <si>
    <t>San Juan Bautista Suchitepec</t>
  </si>
  <si>
    <t>Tlapacoya</t>
  </si>
  <si>
    <t>Tlacotepec de Mejía</t>
  </si>
  <si>
    <t>San Juan Bautista Tlachichilco</t>
  </si>
  <si>
    <t>Tlapanalá</t>
  </si>
  <si>
    <t>Tlalixcoyan</t>
  </si>
  <si>
    <t>San Juan Bautista Tlacoatzintepec</t>
  </si>
  <si>
    <t>Tlatlauquitepec</t>
  </si>
  <si>
    <t>Tlalnelhuayocan</t>
  </si>
  <si>
    <t>San Juan Bautista Tuxtepec</t>
  </si>
  <si>
    <t>Tlaltetela</t>
  </si>
  <si>
    <t>San Juan Bautista Valle Nacional</t>
  </si>
  <si>
    <t>Tochimilco</t>
  </si>
  <si>
    <t>Tlapacoyan</t>
  </si>
  <si>
    <t>San Juan Cacahuatepec</t>
  </si>
  <si>
    <t>Tochtepec</t>
  </si>
  <si>
    <t>Tlaquilpa</t>
  </si>
  <si>
    <t>San Juan Chicomezúchil</t>
  </si>
  <si>
    <t>Totoltepec de Guerrero</t>
  </si>
  <si>
    <t>Tlilapan</t>
  </si>
  <si>
    <t>San Juan Chilateca</t>
  </si>
  <si>
    <t>Tulcingo</t>
  </si>
  <si>
    <t>San Juan Cieneguilla</t>
  </si>
  <si>
    <t>Tuzamapan de Galeana</t>
  </si>
  <si>
    <t>Tonayán</t>
  </si>
  <si>
    <t>San Juan Coatzóspam</t>
  </si>
  <si>
    <t>Tzicatlacoyan</t>
  </si>
  <si>
    <t>Totutla</t>
  </si>
  <si>
    <t>San Juan Colorado</t>
  </si>
  <si>
    <t>Tres Valles</t>
  </si>
  <si>
    <t>San Juan Comaltepec</t>
  </si>
  <si>
    <t>San Juan Cotzocón</t>
  </si>
  <si>
    <t>Xayacatlán de Bravo</t>
  </si>
  <si>
    <t>Tuxtilla</t>
  </si>
  <si>
    <t>San Juan de los Cués</t>
  </si>
  <si>
    <t>Xicotepec</t>
  </si>
  <si>
    <t>Ursulo Galván</t>
  </si>
  <si>
    <t>San Juan del Estado</t>
  </si>
  <si>
    <t>Xicotlán</t>
  </si>
  <si>
    <t>Uxpanapa</t>
  </si>
  <si>
    <t>Xiutetelco</t>
  </si>
  <si>
    <t>Vega de Alatorre</t>
  </si>
  <si>
    <t>San Juan Diuxi</t>
  </si>
  <si>
    <t>Xochiapulco</t>
  </si>
  <si>
    <t>Veracruz</t>
  </si>
  <si>
    <t>San Juan Evangelista Analco</t>
  </si>
  <si>
    <t>Xochiltepec</t>
  </si>
  <si>
    <t>Villa Aldama</t>
  </si>
  <si>
    <t>San Juan Guelavía</t>
  </si>
  <si>
    <t>Xochitlán de Vicente Suárez</t>
  </si>
  <si>
    <t>Xalapa</t>
  </si>
  <si>
    <t>San Juan Guichicovi</t>
  </si>
  <si>
    <t>Xochitlán Todos Santos</t>
  </si>
  <si>
    <t>Xico</t>
  </si>
  <si>
    <t>San Juan Ihualtepec</t>
  </si>
  <si>
    <t>Yaonáhuac</t>
  </si>
  <si>
    <t>Xoxocotla</t>
  </si>
  <si>
    <t>San Juan Juquila Mixes</t>
  </si>
  <si>
    <t>Yehualtepec</t>
  </si>
  <si>
    <t>Yanga</t>
  </si>
  <si>
    <t>San Juan Juquila Vijanos</t>
  </si>
  <si>
    <t>Zacapala</t>
  </si>
  <si>
    <t>Yecuatla</t>
  </si>
  <si>
    <t>San Juan Lachao</t>
  </si>
  <si>
    <t>Zacapoaxtla</t>
  </si>
  <si>
    <t>San Juan Lachigalla</t>
  </si>
  <si>
    <t>Zacatlán</t>
  </si>
  <si>
    <t>San Juan Lajarcia</t>
  </si>
  <si>
    <t>Zapotitlán</t>
  </si>
  <si>
    <t>Zentla</t>
  </si>
  <si>
    <t>San Juan Lalana</t>
  </si>
  <si>
    <t>Zapotitlán de Méndez</t>
  </si>
  <si>
    <t>Zongolica</t>
  </si>
  <si>
    <t>San Juan Mazatlán</t>
  </si>
  <si>
    <t>Zontecomatlán de López y Fuentes</t>
  </si>
  <si>
    <t>San Juan Mixtepec -Dto. 08 -</t>
  </si>
  <si>
    <t>Zautla</t>
  </si>
  <si>
    <t>Zozocolco de Hidalgo</t>
  </si>
  <si>
    <t>San Juan Mixtepec -Dto. 26 -</t>
  </si>
  <si>
    <t>Zihuateutla</t>
  </si>
  <si>
    <t>San Juan Ñumí</t>
  </si>
  <si>
    <t>Zinacatepec</t>
  </si>
  <si>
    <t>San Juan Ozolotepec</t>
  </si>
  <si>
    <t>Zongozotla</t>
  </si>
  <si>
    <t>San Juan Petlapa</t>
  </si>
  <si>
    <t>Zoquiapan</t>
  </si>
  <si>
    <t>San Juan Quiahije</t>
  </si>
  <si>
    <t>Zoquitlán</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</si>
  <si>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</si>
  <si>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</si>
  <si>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</si>
  <si>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</si>
  <si>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</si>
  <si>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</si>
  <si>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</si>
  <si>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</si>
  <si>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</si>
  <si>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</si>
  <si>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</si>
  <si>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Lorenzo</t>
  </si>
  <si>
    <t>San Lorenzo Albarradas</t>
  </si>
  <si>
    <t>San Lorenzo Cacaotepec</t>
  </si>
  <si>
    <t>San Lorenzo Cuaunecuiltitla</t>
  </si>
  <si>
    <t>San Lorenzo Texmelúcan</t>
  </si>
  <si>
    <t>San Lorenzo Victoria</t>
  </si>
  <si>
    <t>San Lucas Camotlán</t>
  </si>
  <si>
    <t>San Lucas Ojitlán</t>
  </si>
  <si>
    <t>San Lucas Quiaviní</t>
  </si>
  <si>
    <t>San Lucas Zoquiápam</t>
  </si>
  <si>
    <t>San Luis Amatlán</t>
  </si>
  <si>
    <t>San Marcial Ozolotepec</t>
  </si>
  <si>
    <t>San Marcos Arteaga</t>
  </si>
  <si>
    <t>San Martín de los Cansecos</t>
  </si>
  <si>
    <t>San Martín Huamelúlpam</t>
  </si>
  <si>
    <t>San Martín Itunyoso</t>
  </si>
  <si>
    <t>San Martín Lachilá</t>
  </si>
  <si>
    <t>San Martín Peras</t>
  </si>
  <si>
    <t>San Martín Tilcajete</t>
  </si>
  <si>
    <t>San Martín Toxpalan</t>
  </si>
  <si>
    <t>San Martín Zacatepec</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</si>
  <si>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</si>
  <si>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</si>
  <si>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</si>
  <si>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</si>
  <si>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</si>
  <si>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</si>
  <si>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</si>
  <si>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</si>
  <si>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</si>
  <si>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</si>
  <si>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</si>
  <si>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</si>
  <si>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</si>
  <si>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</si>
  <si>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</si>
  <si>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</si>
  <si>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</si>
  <si>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</si>
  <si>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</si>
  <si>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</si>
  <si>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del Puerto</t>
  </si>
  <si>
    <t>San Miguel del Río</t>
  </si>
  <si>
    <t>San Miguel Ejutla</t>
  </si>
  <si>
    <t>San Miguel el Grande</t>
  </si>
  <si>
    <t>San Miguel Huautla</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</si>
  <si>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</si>
  <si>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</si>
  <si>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</si>
  <si>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</si>
  <si>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</si>
  <si>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</si>
  <si>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</si>
  <si>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</si>
  <si>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</si>
  <si>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</si>
  <si>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</si>
  <si>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</si>
  <si>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</si>
  <si>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</si>
  <si>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Tulancingo</t>
  </si>
  <si>
    <t>San Miguel Yotao</t>
  </si>
  <si>
    <t>San Nicolás Hidalgo</t>
  </si>
  <si>
    <t>San Pablo Coatlán</t>
  </si>
  <si>
    <t>San Pablo Cuatro Venados</t>
  </si>
  <si>
    <t>San Pablo Etla</t>
  </si>
  <si>
    <t>San Pablo Huitzo</t>
  </si>
  <si>
    <t>San Pablo Huixtepec</t>
  </si>
  <si>
    <t>San Pablo Macuiltianguis</t>
  </si>
  <si>
    <t>San Pablo Tijaltepec</t>
  </si>
  <si>
    <t>San Pablo Villa de Mitla</t>
  </si>
  <si>
    <t>San Pablo Yaganiza</t>
  </si>
  <si>
    <t>San Pedro Amuzgos</t>
  </si>
  <si>
    <t>San Pedro Apóstol</t>
  </si>
  <si>
    <t>San Pedro Atoyac</t>
  </si>
  <si>
    <t>San Pedro Cajonos</t>
  </si>
  <si>
    <t>San Pedro Comitancillo</t>
  </si>
  <si>
    <t>San Pedro Coxcaltepec Cántaros</t>
  </si>
  <si>
    <t>San Pedro el Alto</t>
  </si>
  <si>
    <t>San Pedro Huamelula</t>
  </si>
  <si>
    <t>San Pedro Huilotepec</t>
  </si>
  <si>
    <t>San Pedro Ixcatlán</t>
  </si>
  <si>
    <t>San Pedro Ixtlahuaca</t>
  </si>
  <si>
    <t>San Pedro Jaltepetongo</t>
  </si>
  <si>
    <t>San Pedro Jicayán</t>
  </si>
  <si>
    <t>San Pedro Jocotipac</t>
  </si>
  <si>
    <t>San Pedro Juchatengo</t>
  </si>
  <si>
    <t>San Pedro Mártir</t>
  </si>
  <si>
    <t>San Pedro Mártir Quiechapa</t>
  </si>
  <si>
    <t>San Pedro Mártir Yucuxaco</t>
  </si>
  <si>
    <t>San Pedro Mixtepec -Dto. 22 -</t>
  </si>
  <si>
    <t>San Pedro Mixtepec -Dto. 26 -</t>
  </si>
  <si>
    <t>San Pedro Molinos</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</si>
  <si>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</si>
  <si>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</si>
  <si>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</si>
  <si>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</si>
  <si>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</si>
  <si>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</si>
  <si>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</si>
  <si>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</si>
  <si>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</si>
  <si>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</si>
  <si>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</si>
  <si>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Topiltepec</t>
  </si>
  <si>
    <t>San Pedro Totolápam</t>
  </si>
  <si>
    <t>San Pedro y San Pablo Ayutla</t>
  </si>
  <si>
    <t>San Pedro y San Pablo Teposcolula</t>
  </si>
  <si>
    <t>San Pedro y San Pablo Tequixtepec</t>
  </si>
  <si>
    <t>San Pedro Yaneri</t>
  </si>
  <si>
    <t>San Pedro Yólox</t>
  </si>
  <si>
    <t>San Pedro Yucunama</t>
  </si>
  <si>
    <t>San Raymundo Jalpan</t>
  </si>
  <si>
    <t>San Sebastián Abasolo</t>
  </si>
  <si>
    <t>San Sebastián Coatlán</t>
  </si>
  <si>
    <t>San Sebastián Ixcapa</t>
  </si>
  <si>
    <t>San Sebastián Nicananduta</t>
  </si>
  <si>
    <t>San Sebastián Río Hondo</t>
  </si>
  <si>
    <t>San Sebastián Tecomaxtlahuaca</t>
  </si>
  <si>
    <t>San Sebastián Teitipac</t>
  </si>
  <si>
    <t>San Sebastián Tutla</t>
  </si>
  <si>
    <t>San Simón Almolongas</t>
  </si>
  <si>
    <t>San Simón Zahuatlán</t>
  </si>
  <si>
    <t>San Vicente Coatlán</t>
  </si>
  <si>
    <t>San Vicente Lachixío</t>
  </si>
  <si>
    <t>San Vicente Nuñú</t>
  </si>
  <si>
    <t>Santa Ana Ateixtlahuaca</t>
  </si>
  <si>
    <t>Santa Ana Cuauhtémoc</t>
  </si>
  <si>
    <t>Santa Ana del Valle</t>
  </si>
  <si>
    <t>Santa Ana Tavela</t>
  </si>
  <si>
    <t>Santa Ana Tlapacoyan</t>
  </si>
  <si>
    <t>Santa Ana Yareni</t>
  </si>
  <si>
    <t>Santa Ana Zegache</t>
  </si>
  <si>
    <t>Santa Catalina Quierí</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</si>
  <si>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</si>
  <si>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</si>
  <si>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</si>
  <si>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</si>
  <si>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</si>
  <si>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</si>
  <si>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</si>
  <si>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</si>
  <si>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</si>
  <si>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</si>
  <si>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</si>
  <si>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Yosonotú</t>
  </si>
  <si>
    <t>Santa Catarina Zapoquila</t>
  </si>
  <si>
    <t>Santa Cruz Acatepec</t>
  </si>
  <si>
    <t>Santa Cruz Amilpas</t>
  </si>
  <si>
    <t>Santa Cruz de Bravo</t>
  </si>
  <si>
    <t>Santa Cruz Itundujia</t>
  </si>
  <si>
    <t>Santa Cruz Mixtepec</t>
  </si>
  <si>
    <t>Santa Cruz Nundaco</t>
  </si>
  <si>
    <t>Santa Cruz Papalutla</t>
  </si>
  <si>
    <t>Santa Cruz Tacache de Mina</t>
  </si>
  <si>
    <t>Santa Cruz Tacahua</t>
  </si>
  <si>
    <t>Santa Cruz Tayata</t>
  </si>
  <si>
    <t>Santa Cruz Xitla</t>
  </si>
  <si>
    <t>Santa Cruz Xoxocotlán</t>
  </si>
  <si>
    <t>Santa Cruz Zenzontepec</t>
  </si>
  <si>
    <t>Santa Gertrudis</t>
  </si>
  <si>
    <t>Santa Inés de Zaragoza</t>
  </si>
  <si>
    <t>Santa Inés del Monte</t>
  </si>
  <si>
    <t>Santa Inés Yatzeche</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</si>
  <si>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</si>
  <si>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</si>
  <si>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</si>
  <si>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</si>
  <si>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</si>
  <si>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</si>
  <si>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</si>
  <si>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</si>
  <si>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</si>
  <si>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</si>
  <si>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</si>
  <si>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</si>
  <si>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</si>
  <si>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</si>
  <si>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</si>
  <si>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del Rosario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</si>
  <si>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</si>
  <si>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</si>
  <si>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</si>
  <si>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</si>
  <si>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</si>
  <si>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</si>
  <si>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</si>
  <si>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</si>
  <si>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</si>
  <si>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</si>
  <si>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</si>
  <si>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</si>
  <si>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</si>
  <si>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</si>
  <si>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</si>
  <si>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</si>
  <si>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</si>
  <si>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Pápalo</t>
  </si>
  <si>
    <t>Santa María Peñoles</t>
  </si>
  <si>
    <t>Santa María Petapa</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</si>
  <si>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</si>
  <si>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</si>
  <si>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</si>
  <si>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</si>
  <si>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</si>
  <si>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</si>
  <si>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</si>
  <si>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</si>
  <si>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</si>
  <si>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</si>
  <si>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</si>
  <si>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</si>
  <si>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</si>
  <si>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</si>
  <si>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</si>
  <si>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</si>
  <si>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</si>
  <si>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</si>
  <si>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</si>
  <si>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</si>
  <si>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</si>
  <si>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</si>
  <si>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</si>
  <si>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</si>
  <si>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</si>
  <si>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</si>
  <si>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</si>
  <si>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</si>
  <si>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</si>
  <si>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</si>
  <si>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</si>
  <si>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</si>
  <si>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</si>
  <si>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del Río</t>
  </si>
  <si>
    <t>Santiago Huajolotitlán</t>
  </si>
  <si>
    <t>Santiago Huauclilla</t>
  </si>
  <si>
    <t>Santiago Ihuitlán Plumas</t>
  </si>
  <si>
    <t>Santiago Ixcuintepec</t>
  </si>
  <si>
    <t>Santiago Ixtayutla</t>
  </si>
  <si>
    <t>Santiago Jamiltepec</t>
  </si>
  <si>
    <t>Santiago Jocotepec</t>
  </si>
  <si>
    <t>Santiago Juxtlahuaca</t>
  </si>
  <si>
    <t>Santiago Lachiguiri</t>
  </si>
  <si>
    <t>Santiago Lalopa</t>
  </si>
  <si>
    <t>Santiago Laollaga</t>
  </si>
  <si>
    <t>Santiago Laxopa</t>
  </si>
  <si>
    <t>Santiago Llano Grande</t>
  </si>
  <si>
    <t>Santiago Matatlán</t>
  </si>
  <si>
    <t>Santiago Miltepec</t>
  </si>
  <si>
    <t>Santiago Minas</t>
  </si>
  <si>
    <t>Santiago Nacaltepec</t>
  </si>
  <si>
    <t>Santiago Nejapilla</t>
  </si>
  <si>
    <t>Santiago Niltepec</t>
  </si>
  <si>
    <t>Santiago Nundiche</t>
  </si>
  <si>
    <t>Santiago Nuyoó</t>
  </si>
  <si>
    <t>Santiago Pinotepa Nacional</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</si>
  <si>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</si>
  <si>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</si>
  <si>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</si>
  <si>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</si>
  <si>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</si>
  <si>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</si>
  <si>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</si>
  <si>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</si>
  <si>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</si>
  <si>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</si>
  <si>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</si>
  <si>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Xanica</t>
  </si>
  <si>
    <t>Santiago Xiacuí</t>
  </si>
  <si>
    <t>Santiago Yaitepec</t>
  </si>
  <si>
    <t>Santiago Yaveo</t>
  </si>
  <si>
    <t>Santiago Yolomécatl</t>
  </si>
  <si>
    <t>Santiago Yosondúa</t>
  </si>
  <si>
    <t>Santiago Yucuyachi</t>
  </si>
  <si>
    <t>Santiago Zacatepec</t>
  </si>
  <si>
    <t>Santiago Zoochila</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</si>
  <si>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</si>
  <si>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</si>
  <si>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</si>
  <si>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</si>
  <si>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</si>
  <si>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</si>
  <si>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</si>
  <si>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</si>
  <si>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</si>
  <si>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</si>
  <si>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</si>
  <si>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</si>
  <si>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</si>
  <si>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</si>
  <si>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</si>
  <si>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Tonalá</t>
  </si>
  <si>
    <t>Santo Domingo Tonaltepec</t>
  </si>
  <si>
    <t>Santo Domingo Xagacía</t>
  </si>
  <si>
    <t>Santo Domingo Yanhuitlán</t>
  </si>
  <si>
    <t>Santo Domingo Yodohino</t>
  </si>
  <si>
    <t>Santo Domingo Zanatepec</t>
  </si>
  <si>
    <t>Santo Tomás Jalieza</t>
  </si>
  <si>
    <t>Santo Tomás Mazaltepec</t>
  </si>
  <si>
    <t>Santo Tomás Ocotepec</t>
  </si>
  <si>
    <t>Santo Tomás Tamazulapan</t>
  </si>
  <si>
    <t>Santos Reyes Nopala</t>
  </si>
  <si>
    <t>Santos Reyes Pápalo</t>
  </si>
  <si>
    <t>Santos Reyes Tepejillo</t>
  </si>
  <si>
    <t>Santos Reyes Yucuná</t>
  </si>
  <si>
    <t>Silacayoápam</t>
  </si>
  <si>
    <t>Sitio de Xitlapehua</t>
  </si>
  <si>
    <t>Soledad Etla</t>
  </si>
  <si>
    <t>Tamazulápam del Espíritu Santo</t>
  </si>
  <si>
    <t>Tanetze de Zaragoza</t>
  </si>
  <si>
    <t>Taniche</t>
  </si>
  <si>
    <t>Tataltepec de Valdés</t>
  </si>
  <si>
    <t>Teococuilco de Marcos Pérez</t>
  </si>
  <si>
    <t>Teotitlán de Flores Magón</t>
  </si>
  <si>
    <t>Teotitlán del Valle</t>
  </si>
  <si>
    <t>Teotongo</t>
  </si>
  <si>
    <t>Tepelmeme Villa de Morelos</t>
  </si>
  <si>
    <t>Tlacolula de Matamoros</t>
  </si>
  <si>
    <t>Tlacotepec Plumas</t>
  </si>
  <si>
    <t>Tlalixtac de Cabrera</t>
  </si>
  <si>
    <t>Totontepec Villa de Morelos</t>
  </si>
  <si>
    <t>Trinidad Zaachila</t>
  </si>
  <si>
    <t>Unión Hidalgo</t>
  </si>
  <si>
    <t>Valerio Trujano</t>
  </si>
  <si>
    <t>Villa de Chilapa de Díaz</t>
  </si>
  <si>
    <t>Villa de Etla</t>
  </si>
  <si>
    <t>Villa de Tamazulápam del Progreso</t>
  </si>
  <si>
    <t>Villa de Tututepec de Melchor Ocampo</t>
  </si>
  <si>
    <t>Villa de Zaachila</t>
  </si>
  <si>
    <t>Villa Díaz Ordaz</t>
  </si>
  <si>
    <t>Villa Sola de Vega</t>
  </si>
  <si>
    <t>Villa Talea de Castro</t>
  </si>
  <si>
    <t>Villa Tejúpam de la Unión</t>
  </si>
  <si>
    <t>Yaxe</t>
  </si>
  <si>
    <t>Yogana</t>
  </si>
  <si>
    <t>Yutanduchi de Guerrero</t>
  </si>
  <si>
    <t>Zapotitlán Lagunas</t>
  </si>
  <si>
    <t>Zapotitlán Palmas</t>
  </si>
  <si>
    <t>Zimatlán de Álvarez</t>
  </si>
  <si>
    <t>Formato 1 Estado de Situación Financiera Detallado - LDF</t>
  </si>
  <si>
    <t>Estado de Situación Financiera Detallado - LDF</t>
  </si>
  <si>
    <t>(PESOS)</t>
  </si>
  <si>
    <t xml:space="preserve">   Concepto (c)</t>
  </si>
  <si>
    <t>Concepto (c)</t>
  </si>
  <si>
    <t>a. Efectivo y Equivalentes (a=a1+a2+a3+a4+a5+a6+a7)</t>
  </si>
  <si>
    <t>a. Cuentas por Pagar a Corto Plazo (a=a1+a2+a3+a4+a5+a6+a7+a8+a9)</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</si>
  <si>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</si>
  <si>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</si>
  <si>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</si>
  <si>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</si>
  <si>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</si>
  <si>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</si>
  <si>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</si>
  <si>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</si>
  <si>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</si>
  <si>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</si>
  <si>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</si>
  <si>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</si>
  <si>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</si>
  <si>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</si>
  <si>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b. Derechos a Recibir Efectivo o Equivalentes (b=b1+b2+b3+b4+b5+b6+b7)</t>
  </si>
  <si>
    <t>a8) Devoluciones de la Ley de Ingresos por Pagar a Corto Plazo</t>
  </si>
  <si>
    <t>b1) Inversiones Financieras de Corto Plazo</t>
  </si>
  <si>
    <t>a9) Otras Cuentas por Pagar a Corto Plazo</t>
  </si>
  <si>
    <t>b2) Cuentas por Cobrar a Corto Plazo</t>
  </si>
  <si>
    <t>b. Documentos por Pagar a Corto Plazo (b=b1+b2+b3)</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</si>
  <si>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</si>
  <si>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</si>
  <si>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</si>
  <si>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</si>
  <si>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</si>
  <si>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</si>
  <si>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</si>
  <si>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c. Porción a Corto Plazo de la Deuda Pública a Largo Plazo (c=c1+c2)</t>
  </si>
  <si>
    <t>b7) Otros Derechos a Recibir Efectivo o Equivalentes a Corto Plazo</t>
  </si>
  <si>
    <t>c1) Porción a Corto Plazo de la Deuda Pública</t>
  </si>
  <si>
    <t>c. Derechos a Recibir Bienes o Servicios (c=c1+c2+c3+c4+c5)</t>
  </si>
  <si>
    <t>c2) Porción a Corto Plazo de Arrendamiento Financiero</t>
  </si>
  <si>
    <t>c1) Anticipo a Proveedores por Adquisición de Bienes y Prestación de Servicios a Corto Plazo</t>
  </si>
  <si>
    <t>d. Títulos y Valores a Corto Plazo</t>
  </si>
  <si>
    <t>c2) Anticipo a Proveedores por Adquisición de Bienes Inmuebles y Muebles a Corto Plazo</t>
  </si>
  <si>
    <t>e. Pasivos Diferidos a Corto Plazo (e=e1+e2+e3)</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</si>
  <si>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</si>
  <si>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</si>
  <si>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</si>
  <si>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</si>
  <si>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</si>
  <si>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</si>
  <si>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 Inventarios (d=d1+d2+d3+d4+d5)</t>
  </si>
  <si>
    <t>f. Fondos y Bienes de Terceros en Garantía y/o Administración a Corto Plazo (f=f1+f2+f3+f4+f5+f6)</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</si>
  <si>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</si>
  <si>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</si>
  <si>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</si>
  <si>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</si>
  <si>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</si>
  <si>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</si>
  <si>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</si>
  <si>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</si>
  <si>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</si>
  <si>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</si>
  <si>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e. Almacenes</t>
  </si>
  <si>
    <t>f6) Valores y Bienes en Garantía a Corto Plazo</t>
  </si>
  <si>
    <t>f.  Estimación por Pérdida o Deterioro de Activos Circulantes (f=f1+f2)</t>
  </si>
  <si>
    <t>g. Provisiones a Corto Plazo (g=g1+g2+g3)</t>
  </si>
  <si>
    <t>f1) Estimaciones para Cuentas Incobrables por Derechos a Recibir Efectivo o Equivalentes</t>
  </si>
  <si>
    <t>g1) Provisión para Demandas y Juicios a Corto Plazo</t>
  </si>
  <si>
    <t>f2) Estimación por Deterioro de Inventarios</t>
  </si>
  <si>
    <t>g2) Provisión para Contingencias a Corto Plazo</t>
  </si>
  <si>
    <t>g. Otros Activos Circulantes (g=g1+g2+g3+g4)</t>
  </si>
  <si>
    <t>g3) Otras Provisiones a Corto Plazo</t>
  </si>
  <si>
    <t>g1) Valores en Garantía</t>
  </si>
  <si>
    <t>h. Otros Pasivos a Corto Plazo (h=h1+h2+h3)</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</si>
  <si>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</si>
  <si>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</si>
  <si>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</si>
  <si>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</si>
  <si>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</si>
  <si>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</si>
  <si>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</si>
  <si>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 b + c + d + e + f + g + h)</t>
  </si>
  <si>
    <t>a. Inversiones Financieras a Largo Plazo</t>
  </si>
  <si>
    <t>a. Cuentas por Pagar a Largo Plazo</t>
  </si>
  <si>
    <t xml:space="preserve">b. Derechos a Recibir Efectivo o Equivalentes a Largo Plazo </t>
  </si>
  <si>
    <t>b. Documentos por Pagar a Largo Plazo</t>
  </si>
  <si>
    <t xml:space="preserve">c. Bienes Inmuebles, Infraestructura y Construcciones en Proceso </t>
  </si>
  <si>
    <t>c. Deuda Pública a Largo Plazo</t>
  </si>
  <si>
    <t xml:space="preserve">d. Bienes Muebles </t>
  </si>
  <si>
    <t>d. Pasivos Diferidos a Largo Plazo</t>
  </si>
  <si>
    <t xml:space="preserve">e. Activos Intangibles </t>
  </si>
  <si>
    <t>e. Fondos y Bienes de Terceros en Garantía y/o en Administración a Largo Plazo</t>
  </si>
  <si>
    <t xml:space="preserve">f. Depreciación, Deterioro y Amortización Acumulada de Bienes </t>
  </si>
  <si>
    <t>f. Provisiones a Largo Plazo</t>
  </si>
  <si>
    <t>g. Activos Diferidos</t>
  </si>
  <si>
    <t>h. Estimación por Pérdida o Deterioro de Activos no Circulantes</t>
  </si>
  <si>
    <t>IIB. Total de Pasivos No Circulantes (IIB = a + b + c + d + e + f)</t>
  </si>
  <si>
    <t>i. Otros Activos no Circulantes</t>
  </si>
  <si>
    <t>II. Total del Pasivo (II = IIA + IIB)</t>
  </si>
  <si>
    <t>IB. Total de Activos No Circulantes (IB = a + b + c + d + e + f + g + h + i)</t>
  </si>
  <si>
    <t>I. Total del Activo (I = IA + IB)</t>
  </si>
  <si>
    <t>IIIA. Hacienda Pública/Patrimonio Contribuido (IIIA = a + b + 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</si>
  <si>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</si>
  <si>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</si>
  <si>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</si>
  <si>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</si>
  <si>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</si>
  <si>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</si>
  <si>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</si>
  <si>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</si>
  <si>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</si>
  <si>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</si>
  <si>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</si>
  <si>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</si>
  <si>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</si>
  <si>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 II + III)</t>
  </si>
  <si>
    <t>CLAVE</t>
  </si>
  <si>
    <t>N1</t>
  </si>
  <si>
    <t>N2</t>
  </si>
  <si>
    <t>N3</t>
  </si>
  <si>
    <t>N4</t>
  </si>
  <si>
    <t>N5</t>
  </si>
  <si>
    <t>N6</t>
  </si>
  <si>
    <t>N7</t>
  </si>
  <si>
    <t>C  O  N  C  E  P  T  O  S</t>
  </si>
  <si>
    <t>EDO_ACT</t>
  </si>
  <si>
    <t>EDO_ANT</t>
  </si>
  <si>
    <t>Valores en Garantía</t>
  </si>
  <si>
    <t>Bienes en Garantía (excluye depósitos de fondos)</t>
  </si>
  <si>
    <t>Bienes Derivados de Embargos, Decomisos, Aseguramientos y Dación en Pago</t>
  </si>
  <si>
    <t>Adquisición con Fondos de Terceros</t>
  </si>
  <si>
    <t xml:space="preserve">Derechos a Recibir Efectivo o Equivalentes a Largo Plazo </t>
  </si>
  <si>
    <t xml:space="preserve">Bienes Inmuebles, Infraestructura y Construcciones en Proceso </t>
  </si>
  <si>
    <t xml:space="preserve">Bienes Muebles </t>
  </si>
  <si>
    <t xml:space="preserve">Activos Intangibles </t>
  </si>
  <si>
    <t xml:space="preserve">Depreciación, Deterioro y Amortización Acumulada de Bienes </t>
  </si>
  <si>
    <t>Porción a Corto Plazo de la Deuda Pública</t>
  </si>
  <si>
    <t>Porción a Corto Plazo de Arrendamiento Financiero</t>
  </si>
  <si>
    <t>Ingresos Cobrados por Adelantado a Corto Plazo</t>
  </si>
  <si>
    <t>Intereses Cobrados por Adelantado a Corto Plazo</t>
  </si>
  <si>
    <t>Provisión para Demandas y Juicios a Corto Plazo</t>
  </si>
  <si>
    <t>Provisión para Contingencias a Corto Plazo</t>
  </si>
  <si>
    <t>Otras Provisiones a Corto Plazo</t>
  </si>
  <si>
    <t>Ingresos por Clasificar</t>
  </si>
  <si>
    <t>Recaudación por Participar</t>
  </si>
  <si>
    <t>Fondos y Bienes de Terceros en Garantía y/o en Administración a Largo Plazo</t>
  </si>
  <si>
    <t>Formato 2 Informe Analítico de la Deuda Pública y Otros Pasivos - LDF</t>
  </si>
  <si>
    <t>Informe Analítico de la Deuda Pública y Otros Pasivos - LDF</t>
  </si>
  <si>
    <t>Denominación de la Deuda Pública y Otros Pasivos (c)</t>
  </si>
  <si>
    <t>Disposiciones del Periodo (e)</t>
  </si>
  <si>
    <t>Amortizaciones del Periodo (f)</t>
  </si>
  <si>
    <t>Revaluaciones, Reclasificaciones y Otros Ajustes (g)</t>
  </si>
  <si>
    <t>Saldo Final del Periodo (h)
h=d+e-f+g</t>
  </si>
  <si>
    <t>Pago de Intereses del Periodo (i)</t>
  </si>
  <si>
    <t>Pago de Comisiones y demás costos asociados durante el Periodo (j)</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</si>
  <si>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</si>
  <si>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</si>
  <si>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</si>
  <si>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</si>
  <si>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</si>
  <si>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</si>
  <si>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</si>
  <si>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</si>
  <si>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</si>
  <si>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 xml:space="preserve">2. Otros Pasivos </t>
  </si>
  <si>
    <t>3. Total de la Deuda Pública y Otros Pasivos (3=1+2)</t>
  </si>
  <si>
    <r>
      <rPr>
        <b/>
        <sz val="11"/>
        <color theme="1"/>
        <rFont val="Calibri"/>
        <family val="2"/>
        <scheme val="minor"/>
      </rPr>
      <t xml:space="preserve">4. Deuda Contingente </t>
    </r>
    <r>
      <rPr>
        <b/>
        <vertAlign val="superscript"/>
        <sz val="11"/>
        <color theme="1"/>
        <rFont val="Calibri"/>
        <family val="2"/>
        <scheme val="minor"/>
      </rPr>
      <t>1</t>
    </r>
    <r>
      <rPr>
        <b/>
        <sz val="11"/>
        <color theme="1"/>
        <rFont val="Calibri"/>
        <family val="2"/>
        <scheme val="minor"/>
      </rPr>
      <t xml:space="preserve"> (Informativo)</t>
    </r>
  </si>
  <si>
    <t>A. Deuda Contingente 1</t>
  </si>
  <si>
    <t>B. Deuda Contingente 2</t>
  </si>
  <si>
    <t>C. Deuda Contingente XX</t>
  </si>
  <si>
    <t>*</t>
  </si>
  <si>
    <r>
      <rPr>
        <b/>
        <sz val="11"/>
        <color theme="1"/>
        <rFont val="Calibri"/>
        <family val="2"/>
        <scheme val="minor"/>
      </rPr>
      <t xml:space="preserve">5. Valor de Instrumentos Bono Cupón Cero </t>
    </r>
    <r>
      <rPr>
        <b/>
        <vertAlign val="superscript"/>
        <sz val="11"/>
        <color theme="1"/>
        <rFont val="Calibri"/>
        <family val="2"/>
        <scheme val="minor"/>
      </rPr>
      <t>2</t>
    </r>
    <r>
      <rPr>
        <b/>
        <sz val="11"/>
        <color theme="1"/>
        <rFont val="Calibri"/>
        <family val="2"/>
        <scheme val="minor"/>
      </rPr>
      <t xml:space="preserve"> (Informativo)</t>
    </r>
  </si>
  <si>
    <t>A. Instrumento Bono Cupón Cero 1</t>
  </si>
  <si>
    <t>B. Instrumento Bono Cupón Cero 2</t>
  </si>
  <si>
    <t>C. Instrumento Bono Cupón Cero XX</t>
  </si>
  <si>
    <r>
      <rPr>
        <vertAlign val="superscript"/>
        <sz val="12"/>
        <rFont val="Calibri"/>
        <family val="2"/>
        <scheme val="minor"/>
      </rPr>
      <t>1</t>
    </r>
    <r>
      <rPr>
        <sz val="12"/>
        <rFont val="Calibri"/>
        <family val="2"/>
        <scheme val="minor"/>
      </rPr>
      <t xml:space="preserve">  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
</t>
    </r>
    <r>
      <rPr>
        <vertAlign val="superscript"/>
        <sz val="12"/>
        <rFont val="Calibri"/>
        <family val="2"/>
        <scheme val="minor"/>
      </rPr>
      <t>2</t>
    </r>
    <r>
      <rPr>
        <sz val="12"/>
        <rFont val="Calibri"/>
        <family val="2"/>
        <scheme val="minor"/>
      </rPr>
      <t xml:space="preserve">  Se refiere al valor del Bono Cupón Cero que respalda el pago de los créditos asociados al mismo (Activo).</t>
    </r>
  </si>
  <si>
    <t>Obligaciones a Corto Plazo (k)</t>
  </si>
  <si>
    <t>Monto Contratado (l)</t>
  </si>
  <si>
    <t>Plazo Pactado (m)</t>
  </si>
  <si>
    <t>Tasa de Interés (n)</t>
  </si>
  <si>
    <t>Comisiones y Costos Relacionados (o)</t>
  </si>
  <si>
    <t>Tasa Efectiva (p)</t>
  </si>
  <si>
    <t>6. Obligaciones a Corto Plazo (Informativo)</t>
  </si>
  <si>
    <t>A. Crédito 1</t>
  </si>
  <si>
    <t>B. Crédito 2</t>
  </si>
  <si>
    <t>C. Crédito XX</t>
  </si>
  <si>
    <t>SALDO_ANT</t>
  </si>
  <si>
    <t>DISP</t>
  </si>
  <si>
    <t>AMORT</t>
  </si>
  <si>
    <t>REVAL</t>
  </si>
  <si>
    <t>SALDO_FIN</t>
  </si>
  <si>
    <t>PAGO_INT</t>
  </si>
  <si>
    <t>PAGO_COM</t>
  </si>
  <si>
    <t>Denominación de la Deuda Pública y Otros Pasivos</t>
  </si>
  <si>
    <t>Otros Pasivos</t>
  </si>
  <si>
    <t>Total de la Deuda Pública y Otros Pasivos</t>
  </si>
  <si>
    <t>Deuda Contingente</t>
  </si>
  <si>
    <t>Valor de Instrumentos Bono Cupón Cero</t>
  </si>
  <si>
    <t>Obligaciones a Corto Plazo</t>
  </si>
  <si>
    <t>MONTO</t>
  </si>
  <si>
    <t>PLAZO</t>
  </si>
  <si>
    <t>TASA_INTERES</t>
  </si>
  <si>
    <t>COMISIONES</t>
  </si>
  <si>
    <t>TASA_EFECTIVA</t>
  </si>
  <si>
    <t>Formato 3 Informe Analítico de Obligaciones Diferentes de Financiamientos - LDF</t>
  </si>
  <si>
    <t>Informe Analítico de Obligaciones Diferentes de Financiamientos – LDF</t>
  </si>
  <si>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</si>
  <si>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</si>
  <si>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</si>
  <si>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</si>
  <si>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</si>
  <si>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</si>
  <si>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</si>
  <si>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</si>
  <si>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A. Asociaciones Público Privadas (APP’s) (A=a+b+c+d)</t>
  </si>
  <si>
    <t>a) APP 1</t>
  </si>
  <si>
    <t>b) APP 2</t>
  </si>
  <si>
    <t>c) APP 3</t>
  </si>
  <si>
    <t>d) APP XX</t>
  </si>
  <si>
    <t>B. Otros Instrumentos (B=a+b+c+d)</t>
  </si>
  <si>
    <t>a) Otro Instrumento 1</t>
  </si>
  <si>
    <t>b) Otro Instrumento 2</t>
  </si>
  <si>
    <t>c) Otro Instrumento 3</t>
  </si>
  <si>
    <t>d) Otro Instrumento XX</t>
  </si>
  <si>
    <t>C. Total de Obligaciones Diferentes de Financiamiento (C=A+B)</t>
  </si>
  <si>
    <t>FECHA_CONTRATO</t>
  </si>
  <si>
    <t>FECHA_INICIO</t>
  </si>
  <si>
    <t>FECHA_VENCIMIENTO</t>
  </si>
  <si>
    <t>MONTO_INVERSION</t>
  </si>
  <si>
    <t>MONTO_PROMEDIO</t>
  </si>
  <si>
    <t>MONTO_PROMEDIO_INV</t>
  </si>
  <si>
    <t>MONTO_PAGADO</t>
  </si>
  <si>
    <t>MONTO_PAGADO_ACTUALIZADO</t>
  </si>
  <si>
    <t>SALDO_PENDIENTE</t>
  </si>
  <si>
    <t>Denominación de las Obligaciones Diferentes de Financiamiento</t>
  </si>
  <si>
    <t>Asociaciones Público Privadas</t>
  </si>
  <si>
    <t>Otros Instrumentos</t>
  </si>
  <si>
    <t>Total de Obligaciones Diferentes de Financiamiento</t>
  </si>
  <si>
    <t>Formato 4 Balance Presupuestario - LDF</t>
  </si>
  <si>
    <t>Balance Presupuestario - LDF</t>
  </si>
  <si>
    <t>Estimado/
Aprobado (d)</t>
  </si>
  <si>
    <t>Recaudado/
Pagado</t>
  </si>
  <si>
    <t>A. Ingresos Totales (A = A1+A2+A3)</t>
  </si>
  <si>
    <t>A1. Ingresos de Libre Disposición</t>
  </si>
  <si>
    <t>A2. Transferencias Federales Etiquetadas</t>
  </si>
  <si>
    <t>A3. Financiamiento Neto</t>
  </si>
  <si>
    <t>B. Egresos Presupuestarios1 (B = B1+B2)</t>
  </si>
  <si>
    <t>B1. Gasto No Etiquetado (sin incluir Amortización de la Deuda Pública)</t>
  </si>
  <si>
    <t xml:space="preserve">B2. Gasto Etiquetado (sin incluir Amortización de la Deuda Pública) </t>
  </si>
  <si>
    <t>C. Remanentes del Ejercicio Anterior ( C = C1 + C2 )</t>
  </si>
  <si>
    <t>C1. Remanentes de Ingresos de Libre Disposición aplicados en el periodo</t>
  </si>
  <si>
    <t>C2. Remanentes de Transferencias Federales Etiquetadas aplicados en el periodo</t>
  </si>
  <si>
    <t xml:space="preserve">I. Balance Presupuestario (I = A – B + C)  </t>
  </si>
  <si>
    <t>II. Balance Presupuestario sin Financiamiento Neto (II = I - A3)</t>
  </si>
  <si>
    <t>III. Balance Presupuestario sin Financiamiento Neto y sin Remanentes del Ejercicio Anterior (III= II - C)</t>
  </si>
  <si>
    <t>E. Intereses, Comisiones y Gastos de la Deuda (E = E1+E2)</t>
  </si>
  <si>
    <t>E1. Intereses, Comisiones y Gastos de la Deuda con Gasto No Etiquetado</t>
  </si>
  <si>
    <t>E2. Intereses, Comisiones y Gastos de la Deuda con Gasto Etiquetado</t>
  </si>
  <si>
    <t>IV. Balance Primario (IV = III + E)</t>
  </si>
  <si>
    <t>Estimado/
Aprobado</t>
  </si>
  <si>
    <t>F. Financiamiento (F = F1 + F2)</t>
  </si>
  <si>
    <t>F1. Financiamiento con Fuente de Pago de Ingresos de Libre Disposición</t>
  </si>
  <si>
    <t>F2. Financiamiento con Fuente de Pago de Transferencias Federales Etiquetadas</t>
  </si>
  <si>
    <t>G. Amortización de la Deuda (G = G1 + G2)</t>
  </si>
  <si>
    <t>G1. Amortización de la Deuda Pública con Gasto No Etiquetado</t>
  </si>
  <si>
    <t>G2. Amortización de la Deuda Pública con Gasto Etiquetado</t>
  </si>
  <si>
    <t>A3. Financiamiento Neto (A3 = F – G )</t>
  </si>
  <si>
    <t xml:space="preserve">A1. Ingresos de Libre Disposición </t>
  </si>
  <si>
    <t>A3.1 Financiamiento Neto con Fuente de Pago de Ingresos de Libre Disposición (A3.1 = F1 – G1)</t>
  </si>
  <si>
    <t>V. Balance Presupuestario de Recursos Disponibles 
(V = A1 + A3.1 – B 1 + C1)</t>
  </si>
  <si>
    <t>VI. Balance Presupuestario de Recursos Disponibles sin Financiamiento Neto (VI = V – A3.1)</t>
  </si>
  <si>
    <t>A3.2 Financiamiento Neto con Fuente de Pago de Transferencias Federales Etiquetadas (A3.2 = F2 – G2)</t>
  </si>
  <si>
    <t>B2. Gasto Etiquetado (sin incluir Amortización de la Deuda Pública)</t>
  </si>
  <si>
    <t>VII. Balance Presupuestario de Recursos Etiquetados 
(VII = A2 + A3.2 – B2 + C2)</t>
  </si>
  <si>
    <t>VIII. Balance Presupuestario de Recursos Etiquetados sin Financiamiento Neto (VIII = VII – A3.2)</t>
  </si>
  <si>
    <t>EST_APROB</t>
  </si>
  <si>
    <t>DEVENGADO</t>
  </si>
  <si>
    <t>RECAUDADO_PAGADO</t>
  </si>
  <si>
    <t>Ingresos Totales</t>
  </si>
  <si>
    <t>Ingresos de Libre Disposición</t>
  </si>
  <si>
    <t>Transferencias Federales Etiquetadas</t>
  </si>
  <si>
    <t>Financiamiento Neto</t>
  </si>
  <si>
    <t>Egresos Presupuestarios</t>
  </si>
  <si>
    <t>Gasto No Etiquetado</t>
  </si>
  <si>
    <t>Gasto Etiquetado</t>
  </si>
  <si>
    <t>Remanentes del Ejercicio Anterior</t>
  </si>
  <si>
    <t>Remanentes de Ingresos de Libre Disposición aplicados en el periodo</t>
  </si>
  <si>
    <t>Remanentes de Transferencias Federales Etiquetadas aplicados en el periodo</t>
  </si>
  <si>
    <t>Balance Presupuestario</t>
  </si>
  <si>
    <t>Balance Presupuestario sin Financiamiento Neto</t>
  </si>
  <si>
    <t>Balance Presupuestario sin Financiamiento Neto y sin Remanentes del Ejercicio Anterior</t>
  </si>
  <si>
    <t>Intereses, Comisiones y Gastos de la Deuda</t>
  </si>
  <si>
    <t>Intereses, Comisiones y Gastos de la Deuda con Gasto No Etiquetado</t>
  </si>
  <si>
    <t>Intereses, Comisiones y Gastos de la Deuda con Gasto Etiquetado</t>
  </si>
  <si>
    <t>Balance Primario</t>
  </si>
  <si>
    <t>Financiamiento</t>
  </si>
  <si>
    <t>Financiamiento con Fuente de Pago de Ingresos de Libre Disposición</t>
  </si>
  <si>
    <t>Financiamiento con Fuente de Pago de Transferencias Federales Etiquetadas</t>
  </si>
  <si>
    <t>Amortización de la Deuda</t>
  </si>
  <si>
    <t>Financiamiento Neto con Fuente de Pago de Ingresos de Libre</t>
  </si>
  <si>
    <t>Amortización de la Deuda Pública con Gasto No Etiquetado</t>
  </si>
  <si>
    <t>Financiamiento Neto con Fuente de Pago de Transferencias Federales Etiquetadas</t>
  </si>
  <si>
    <t>Financiamiento con Fuente de Pago de Transferencias Federales</t>
  </si>
  <si>
    <t>Amortización de la Deuda Pública con Gasto Etiquetado</t>
  </si>
  <si>
    <t>Balance Presupuestario de Recursos Etiquetados</t>
  </si>
  <si>
    <t>Balance Presupuestario de Recursos Etiquetados sin Financiamiento</t>
  </si>
  <si>
    <t>Formato 5 Estado Analítico de Ingresos Detallado - LDF</t>
  </si>
  <si>
    <t>Estado Analítico de Ingresos Detallado - LDF</t>
  </si>
  <si>
    <t xml:space="preserve">Concepto (c) </t>
  </si>
  <si>
    <t>Ingreso</t>
  </si>
  <si>
    <t>Diferencia (e)</t>
  </si>
  <si>
    <t>Estimado (d)</t>
  </si>
  <si>
    <t>A. Impuestos</t>
  </si>
  <si>
    <t>B. Cuotas y Aportaciones de Seguridad Social</t>
  </si>
  <si>
    <t>C. Contribuciones de Mejoras</t>
  </si>
  <si>
    <t>D. Derechos</t>
  </si>
  <si>
    <t>E. Productos</t>
  </si>
  <si>
    <t>F. Aprovechamientos</t>
  </si>
  <si>
    <t>G. Ingresos por Ventas de Bienes y Servicios</t>
  </si>
  <si>
    <t>H. Participaciones (H=h1+h2+h3+h4+h5+h6+h7+h8+h9+h10+h11)</t>
  </si>
  <si>
    <t xml:space="preserve">h1) Fondo General de Participaciones </t>
  </si>
  <si>
    <t>h2) Fondo de Fomento Municipal</t>
  </si>
  <si>
    <t>h3) Fondo de Fiscalización y Recaudación</t>
  </si>
  <si>
    <t>h4) Fondo de Compensación</t>
  </si>
  <si>
    <t>h5) Fondo de Extracción de Hidrocarburos</t>
  </si>
  <si>
    <t>h6) Impuesto Especial Sobre Producción y Servicios</t>
  </si>
  <si>
    <t>h7) 0.136% de la Recaudación Federal Participable</t>
  </si>
  <si>
    <t>h8) 3.17% Sobre Extracción de Petróleo</t>
  </si>
  <si>
    <t>h9) Gasolinas y Diésel</t>
  </si>
  <si>
    <t>h10) Fondo del Impuesto Sobre la Renta</t>
  </si>
  <si>
    <t>h11) Fondo de Estabilización de los Ingresos de las Entidades Federativas</t>
  </si>
  <si>
    <t>I. Incentivos Derivados de la Colaboración Fiscal (I=i1+i2+i3+i4+i5)</t>
  </si>
  <si>
    <t>i1) Tenencia o Uso de Vehículos</t>
  </si>
  <si>
    <t>i2) Fondo de Compensación ISAN</t>
  </si>
  <si>
    <t>i3) Impuesto Sobre Automóviles Nuevos</t>
  </si>
  <si>
    <t>i4) Fondo de Compensación de Repecos-Intermedios</t>
  </si>
  <si>
    <t>i5) Otros Incentivos Económicos</t>
  </si>
  <si>
    <t>J. Transferencias</t>
  </si>
  <si>
    <t>K. Convenios</t>
  </si>
  <si>
    <t>k1) Otros Convenios y Subsidios</t>
  </si>
  <si>
    <t>L. Otros Ingresos de Libre Disposición (L=l1+l2)</t>
  </si>
  <si>
    <t xml:space="preserve">l1) Participaciones en Ingresos Locales </t>
  </si>
  <si>
    <t>l2) Otros Ingresos de Libre Disposición</t>
  </si>
  <si>
    <t>I. Total de Ingresos de Libre Disposición (I=A+B+C+D+E+F+G+H+I+J+K+L)</t>
  </si>
  <si>
    <t>Ingresos Excedentes de Ingresos de Libre Disposición</t>
  </si>
  <si>
    <t xml:space="preserve">Transferencias Federales Etiquetadas </t>
  </si>
  <si>
    <t>A. Aportaciones (A=a1+a2+a3+a4+a5+a6+a7+a8)</t>
  </si>
  <si>
    <t>a1) Fondo de Aportaciones para la Nómina Educativa y Gasto Operativo</t>
  </si>
  <si>
    <t>a2) Fondo de Aportaciones para los Servicios de Salud</t>
  </si>
  <si>
    <t>a3) Fondo de Aportaciones para la Infraestructura Social</t>
  </si>
  <si>
    <t>a4) Fondo de Aportaciones para el Fortalecimiento de los Municipios y de las Demarcaciones Territoriales del Distrito Federal</t>
  </si>
  <si>
    <t>a5) Fondo de Aportaciones Múltiples</t>
  </si>
  <si>
    <t>a6) Fondo de Aportaciones para la Educación Tecnológica y de Adultos</t>
  </si>
  <si>
    <t>a7) Fondo de Aportaciones para la Seguridad Pública de los Estados y del Distrito Federal</t>
  </si>
  <si>
    <t>a8) Fondo de Aportaciones para el Fortalecimiento de las Entidades Federativas</t>
  </si>
  <si>
    <t>B. Convenios (B=b1+b2+b3+b4)</t>
  </si>
  <si>
    <t>b1) Convenios de Protección Social en Salud</t>
  </si>
  <si>
    <t>b2) Convenios de Descentralización</t>
  </si>
  <si>
    <t>b3) Convenios de Reasignación</t>
  </si>
  <si>
    <t>b4) Otros Convenios y Subsidios</t>
  </si>
  <si>
    <t>C. Fondos Distintos de Aportaciones (C=c1+c2)</t>
  </si>
  <si>
    <t>c1) Fondo para Entidades Federativas y Municipios Productores de Hidrocarburos</t>
  </si>
  <si>
    <t>c2) Fondo Minero</t>
  </si>
  <si>
    <t>D. Transferencias, Subsidios y Subvenciones, y Pensiones y Jubilaciones</t>
  </si>
  <si>
    <t>E. Otras Transferencias Federales Etiquetadas</t>
  </si>
  <si>
    <t>II. Total de Transferencias Federales Etiquetadas (II = A + B + C + D + E)</t>
  </si>
  <si>
    <t>III. Ingresos Derivados de Financiamientos (III = A)</t>
  </si>
  <si>
    <t>A. Ingresos Derivados de Financiamientos</t>
  </si>
  <si>
    <t>IV. Total de Ingresos (IV = I + II + III)</t>
  </si>
  <si>
    <t>Datos Informativos</t>
  </si>
  <si>
    <t>1. Ingresos Derivados de Financiamientos con Fuente de Pago de Ingresos de Libre Disposición</t>
  </si>
  <si>
    <t>2. Ingresos Derivados de Financiamientos con Fuente de Pago de Transferencias Federales Etiquetadas</t>
  </si>
  <si>
    <t>3. Ingresos Derivados de Financiamientos (3 = 1 + 2)</t>
  </si>
  <si>
    <t>ESTIMADO</t>
  </si>
  <si>
    <t>AMPLIACIONES</t>
  </si>
  <si>
    <t>MODIFICADO</t>
  </si>
  <si>
    <t>RECAUDADO</t>
  </si>
  <si>
    <t>DIFERENCIA</t>
  </si>
  <si>
    <t xml:space="preserve">Fondo General de Participaciones </t>
  </si>
  <si>
    <t>Fondo de Fomento Municipal</t>
  </si>
  <si>
    <t>Fondo de Fiscalización y Recaudación</t>
  </si>
  <si>
    <t>Fondo de Compensación</t>
  </si>
  <si>
    <t>Fondo de Extracción de Hidrocarburos</t>
  </si>
  <si>
    <t>Impuesto Especial Sobre Producción y Servicios</t>
  </si>
  <si>
    <t>0.136% de la Recaudación Federal Participable</t>
  </si>
  <si>
    <t>3.17% Sobre Extracción de Petróleo</t>
  </si>
  <si>
    <t>Gasolinas y Diésel</t>
  </si>
  <si>
    <t>Fondo del Impuesto Sobre la Renta</t>
  </si>
  <si>
    <t>Fondo de Estabilización de los Ingresos de las Entidades Federativas</t>
  </si>
  <si>
    <t>Tenencia o Uso de Vehículos</t>
  </si>
  <si>
    <t>Fondo de Compensación ISAN</t>
  </si>
  <si>
    <t>Impuesto Sobre Automóviles Nuevos</t>
  </si>
  <si>
    <t>Fondo de Compensación de Repecos-Intermedios</t>
  </si>
  <si>
    <t>Otros Incentivos Económicos</t>
  </si>
  <si>
    <t>Transferencias</t>
  </si>
  <si>
    <t>Otros Convenios y Subsidios</t>
  </si>
  <si>
    <t>Otros Ingresos de Libre Disposición (L=l1+l2)</t>
  </si>
  <si>
    <t xml:space="preserve">Participaciones en Ingresos Locales </t>
  </si>
  <si>
    <t>Otros Ingresos de Libre Disposición</t>
  </si>
  <si>
    <t>Total de Ingresos de Libre Disposición</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</si>
  <si>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</si>
  <si>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</si>
  <si>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</si>
  <si>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</si>
  <si>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</si>
  <si>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</si>
  <si>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del Distrito Federal</t>
  </si>
  <si>
    <t>Fondo de Aportaciones para el Fortalecimiento de las Entidades Federativas</t>
  </si>
  <si>
    <t>Convenios de Protección Social en Salud</t>
  </si>
  <si>
    <t>Convenios de Descentralización</t>
  </si>
  <si>
    <t>Fondo para Entidades Federativas y Municipios Productores de Hidrocarburos</t>
  </si>
  <si>
    <t>Fondo Minero</t>
  </si>
  <si>
    <t>Transferencias, Subsidios y Subvenciones, y Pensiones y Jubilaciones</t>
  </si>
  <si>
    <t>Otras Transferencias Federales Etiquetadas</t>
  </si>
  <si>
    <t>Total de Transferencias Federales Etiquetadas</t>
  </si>
  <si>
    <t>Ingresos Derivados de Financiamientos con Fuente de Pago de Ingresos de Libre Disposición</t>
  </si>
  <si>
    <t>Ingresos Derivados de Financiamientos con Fuente de Pago de Transferencias Federales Etiquetadas</t>
  </si>
  <si>
    <t>Formato 6 a) Estado Analítico del Ejercicio del Presupuesto de Egresos Detallado - LDF 
                       (Clasificación por Objeto del Gasto)</t>
  </si>
  <si>
    <t>Estado Analítico del Ejercicio del Presupuesto de Egresos Detallado - LDF</t>
  </si>
  <si>
    <t xml:space="preserve">Clasificación por Objeto del Gasto (Capítulo y Concepto) </t>
  </si>
  <si>
    <t>Subejercicio (e)</t>
  </si>
  <si>
    <t>Aprobado (d)</t>
  </si>
  <si>
    <t xml:space="preserve">Ampliaciones/ (Reducciones) </t>
  </si>
  <si>
    <t xml:space="preserve">Modificado </t>
  </si>
  <si>
    <t xml:space="preserve">Pagado </t>
  </si>
  <si>
    <t>I. Gasto No Etiquetado (I=A+B+C+D+E+F+G+H+I)</t>
  </si>
  <si>
    <t>A. Servicios Personales (A=a1+a2+a3+a4+a5+a6+a7)</t>
  </si>
  <si>
    <t>a1) Remuneraciones al Personal de Carácter Permanente</t>
  </si>
  <si>
    <t>a2) Remuneraciones al Personal de Carácter Transitorio</t>
  </si>
  <si>
    <t>a3) Remuneraciones Adicionales y Especiales</t>
  </si>
  <si>
    <t>a4) Seguridad Social</t>
  </si>
  <si>
    <t>a5) Otras Prestaciones Sociales y Económicas</t>
  </si>
  <si>
    <t>a6) Previsiones</t>
  </si>
  <si>
    <t>a7) Pago de Estímulos a Servidores Públicos</t>
  </si>
  <si>
    <t>B. Materiales y Suministros (B=b1+b2+b3+b4+b5+b6+b7+b8+b9)</t>
  </si>
  <si>
    <t>b1) Materiales de Administración, Emisión de Documentos y Artículos Oficiales</t>
  </si>
  <si>
    <t>b2) Alimentos y Utensilios</t>
  </si>
  <si>
    <t>b3) Materias Primas y Materiales de Producción y Comercialización</t>
  </si>
  <si>
    <t>b4) Materiales y Artículos de Construcción y de Reparación</t>
  </si>
  <si>
    <t>b5) Productos Químicos, Farmacéuticos y de Laboratorio</t>
  </si>
  <si>
    <t>b6) Combustibles, Lubricantes y Aditivos</t>
  </si>
  <si>
    <t>b7) Vestuario, Blancos, Prendas de Protección y Artículos Deportivos</t>
  </si>
  <si>
    <t>b8) Materiales y Suministros Para Seguridad</t>
  </si>
  <si>
    <t>b9) Herramientas, Refacciones y Accesorios Menores</t>
  </si>
  <si>
    <t>C. Servicios Generales (C=c1+c2+c3+c4+c5+c6+c7+c8+c9)</t>
  </si>
  <si>
    <t>c1) Servicios Básicos</t>
  </si>
  <si>
    <t>c2) Servicios de Arrendamiento</t>
  </si>
  <si>
    <t>c3) Servicios Profesionales, Científicos, Técnicos y Otros Servicios</t>
  </si>
  <si>
    <t>c4) Servicios Financieros, Bancarios y Comerciales</t>
  </si>
  <si>
    <t>c5) Servicios de Instalación, Reparación, Mantenimiento y Conservación</t>
  </si>
  <si>
    <t>c6) Servicios de Comunicación Social y Publicidad</t>
  </si>
  <si>
    <t>c7) Servicios de Traslado y Viáticos</t>
  </si>
  <si>
    <t>c8) Servicios Oficiales</t>
  </si>
  <si>
    <t>c9) Otros Servicios Generales</t>
  </si>
  <si>
    <t>D. Transferencias, Asignaciones, Subsidios y Otras Ayudas (D=d1+d2+d3+d4+d5+d6+d7+d8+d9)</t>
  </si>
  <si>
    <t>d1) Transferencias Internas y Asignaciones al Sector Público</t>
  </si>
  <si>
    <t>d2) Transferencias al Resto del Sector Público</t>
  </si>
  <si>
    <t>d3) Subsidios y Subvenciones</t>
  </si>
  <si>
    <t>d4) Ayudas Sociales</t>
  </si>
  <si>
    <t>d5) Pensiones y Jubilaciones</t>
  </si>
  <si>
    <t>d6) Transferencias a Fideicomisos, Mandatos y Otros Análogos</t>
  </si>
  <si>
    <t>d7) Transferencias a la Seguridad Social</t>
  </si>
  <si>
    <t>d8) Donativos</t>
  </si>
  <si>
    <t>d9) Transferencias al Exterior</t>
  </si>
  <si>
    <t>E. Bienes Muebles, Inmuebles e Intangibles (E=e1+e2+e3+e4+e5+e6+e7+e8+e9)</t>
  </si>
  <si>
    <t>e1) Mobiliario y Equipo de Administración</t>
  </si>
  <si>
    <t>e2) Mobiliario y Equipo Educacional y Recreativo</t>
  </si>
  <si>
    <t>e3) Equipo e Instrumental Médico y de Laboratorio</t>
  </si>
  <si>
    <t>e4) Vehículos y Equipo de Transporte</t>
  </si>
  <si>
    <t>e5) Equipo de Defensa y Seguridad</t>
  </si>
  <si>
    <t>e6) Maquinaria, Otros Equipos y Herramientas</t>
  </si>
  <si>
    <t>e7) Activos Biológicos</t>
  </si>
  <si>
    <t>e8) Bienes Inmuebles</t>
  </si>
  <si>
    <t>e9) Activos Intangibles</t>
  </si>
  <si>
    <t>F. Inversión Pública (F=f1+f2+f3)</t>
  </si>
  <si>
    <t>f1) Obra Pública en Bienes de Dominio Público</t>
  </si>
  <si>
    <t>f2) Obra Pública en Bienes Propios</t>
  </si>
  <si>
    <t>f3) Proyectos Productivos y Acciones de Fomento</t>
  </si>
  <si>
    <t>G. Inversiones Financieras y Otras Provisiones (G=g1+g2+g3+g4+g5+g6+g7)</t>
  </si>
  <si>
    <t>g1) Inversiones Para el Fomento de Actividades Productivas</t>
  </si>
  <si>
    <t>g2) Acciones y Participaciones de Capital</t>
  </si>
  <si>
    <t>g3) Compra de Títulos y Valores</t>
  </si>
  <si>
    <t>g4) Concesión de Préstamos</t>
  </si>
  <si>
    <t>g5) Inversiones en Fideicomisos, Mandatos y Otros Análogos</t>
  </si>
  <si>
    <t xml:space="preserve">          Fideicomiso de Desastres Naturales (Informativo)</t>
  </si>
  <si>
    <t>g6) Otras Inversiones Financieras</t>
  </si>
  <si>
    <t>g7) Provisiones para Contingencias y Otras Erogaciones Especiales</t>
  </si>
  <si>
    <t>H. Participaciones y Aportaciones (H=h1+h2+h3)</t>
  </si>
  <si>
    <t>h1) Participaciones</t>
  </si>
  <si>
    <t>h2) Aportaciones</t>
  </si>
  <si>
    <t>h3) Convenios</t>
  </si>
  <si>
    <t>I. Deuda Pública (I=i1+i2+i3+i4+i5+i6+i7)</t>
  </si>
  <si>
    <t>i1) Amortización de la Deuda Pública</t>
  </si>
  <si>
    <t>i2) Intereses de la Deuda Pública</t>
  </si>
  <si>
    <t>i3) Comisiones de la Deuda Pública</t>
  </si>
  <si>
    <t>i4) Gastos de la Deuda Pública</t>
  </si>
  <si>
    <t>i5) Costo por Coberturas</t>
  </si>
  <si>
    <t>i6) Apoyos Financieros</t>
  </si>
  <si>
    <t>i7) Adeudos de Ejercicios Fiscales Anteriores (ADEFAS)</t>
  </si>
  <si>
    <t>II. Gasto Etiquetado (II=A+B+C+D+E+F+G+H+I)</t>
  </si>
  <si>
    <t>III. Total de Egresos (III = I + II)</t>
  </si>
  <si>
    <t>APROBADO</t>
  </si>
  <si>
    <t>PAGADO</t>
  </si>
  <si>
    <t>SUBEJERCICIO</t>
  </si>
  <si>
    <t>Inversiones Para el Fomento de Actividades Productivas</t>
  </si>
  <si>
    <t>Fideicomiso de Desastres Naturales (Informativo)</t>
  </si>
  <si>
    <t>Total de Egresos</t>
  </si>
  <si>
    <t>Formato 6 b) Estado Analítico del Ejercicio del Presupuesto de Egresos Detallado - LDF 
                        (Clasificación Administrativa)</t>
  </si>
  <si>
    <t>Clasificación Administrativa</t>
  </si>
  <si>
    <t>I. Gasto No Etiquetado (I=A+B+C+D+E+F+G+H)</t>
  </si>
  <si>
    <t>A. Dependencia o Unidad Administrativa 1</t>
  </si>
  <si>
    <t>B. Dependencia o Unidad Administrativa 2</t>
  </si>
  <si>
    <t>C. Dependencia o Unidad Administrativa 3</t>
  </si>
  <si>
    <t>D. Dependencia o Unidad Administrativa 4</t>
  </si>
  <si>
    <t>E. Dependencia o Unidad Administrativa 5</t>
  </si>
  <si>
    <t>F. Dependencia o Unidad Administrativa 6</t>
  </si>
  <si>
    <t>G. Dependencia o Unidad Administrativa 7</t>
  </si>
  <si>
    <t>H. Dependencia o Unidad Administrativa xx</t>
  </si>
  <si>
    <t>II. Gasto Etiquetado (II=A+B+C+D+E+F+G+H)</t>
  </si>
  <si>
    <t>Formato 6 c) Estado Analítico del Ejercicio del Presupuesto de Egresos Detallado -LDF 
                       (Claisificación Funcional)</t>
  </si>
  <si>
    <t>Estado Analítico del Ejercicio del Presupueso de Egresos Detallado - LDF</t>
  </si>
  <si>
    <t>Clasificación Funcional (Finalidad y Función)</t>
  </si>
  <si>
    <t>Subejercicio  (e)</t>
  </si>
  <si>
    <t>Ampliaciones / (Reducciones)</t>
  </si>
  <si>
    <t>I. Gasto No Etiquetado (I=A+B+C+D)</t>
  </si>
  <si>
    <t>A. Gobierno (A=a1+a2+a3+a4+a5+a6+a7+a8)</t>
  </si>
  <si>
    <t>a1) Legislación</t>
  </si>
  <si>
    <t>a2) Justicia</t>
  </si>
  <si>
    <t>a3) Coordinación de la Política de Gobierno</t>
  </si>
  <si>
    <t>a4) Relaciones Exteriores</t>
  </si>
  <si>
    <t>a5) Asuntos Financieros y Hacendarios</t>
  </si>
  <si>
    <t>a6) Seguridad Nacional</t>
  </si>
  <si>
    <t>a7) Asuntos de Orden Público y de Seguridad Interior</t>
  </si>
  <si>
    <t>a8) Otros Servicios Generales</t>
  </si>
  <si>
    <t>B. Desarrollo Social (B=b1+b2+b3+b4+b5+b6+b7)</t>
  </si>
  <si>
    <t xml:space="preserve">b1) Protección Ambiental </t>
  </si>
  <si>
    <t>b2) Vivienda y Servicios a la Comunidad</t>
  </si>
  <si>
    <t>b3) Salud</t>
  </si>
  <si>
    <t>b4) Recreación, Cultura y Otras Manifestaciones Sociales</t>
  </si>
  <si>
    <t xml:space="preserve">b5) Educación </t>
  </si>
  <si>
    <t>b6) Protección Social</t>
  </si>
  <si>
    <t>b7) Otros Asuntos Sociales</t>
  </si>
  <si>
    <t>C. Desarrollo Económico (C=c1+c2+c3+c4+c5+c6+c7+c8+c9)</t>
  </si>
  <si>
    <t>c1) Asuntos Económicos, Comerciales y Laborales en General</t>
  </si>
  <si>
    <t>c2) Agropecuaria, Silvicultura, Pesca y Caza</t>
  </si>
  <si>
    <t xml:space="preserve">c3) Combustibles y Energía </t>
  </si>
  <si>
    <t>c4) Minería, Manufacturas y Construcción</t>
  </si>
  <si>
    <t>c5) Transporte</t>
  </si>
  <si>
    <t>c6) Comunicaciones</t>
  </si>
  <si>
    <t>c7) Turismo</t>
  </si>
  <si>
    <t>c8) Ciencia, Tecnología e Innovación</t>
  </si>
  <si>
    <t>c9) Otras Industrias y Otros Asuntos Económicos</t>
  </si>
  <si>
    <t>D. Otras No Clasificadas en Funciones Anteriores
(D=d1+d2+d3+d4)</t>
  </si>
  <si>
    <t>d1) Transacciones de la Deuda Pública / Costo Financiero de la Deuda</t>
  </si>
  <si>
    <t>d2) Transferencias, Participaciones y Aportaciones Entre Diferentes Niveles y Órdenes de Gobierno</t>
  </si>
  <si>
    <t>d3) Saneamiento del Sistema Financiero</t>
  </si>
  <si>
    <t>d4) Adeudos de Ejercicios Fiscales Anteriores</t>
  </si>
  <si>
    <t>II: Gasto Etiquetado (II=A+B+C+D)</t>
  </si>
  <si>
    <t>A. Gobierno (A=a1+a2+a3+a4+a5+a6+a7a+a8)</t>
  </si>
  <si>
    <t>D. Otras No Clasificadas en Funciones Anteriores (D=d1+d2+d3+d4)</t>
  </si>
  <si>
    <t>Coordinación de la Política de Gobierno</t>
  </si>
  <si>
    <t xml:space="preserve">Protección Ambiental </t>
  </si>
  <si>
    <t xml:space="preserve">Educación </t>
  </si>
  <si>
    <t xml:space="preserve">Combustibles y Energía </t>
  </si>
  <si>
    <t>Otras Nno Clasificadas en Funciones Anteriores</t>
  </si>
  <si>
    <t>Transferencias, Participaciones y Aportaciones Entre Diferentes Niveles y Órdenes de Gobierno</t>
  </si>
  <si>
    <t>Otras No Clasificadas en Funciones Anteriores</t>
  </si>
  <si>
    <t>Formato 6 d) Estado Analítico del Ejercicio del Presupuesto de Egresos Detallado  - LDF
                        (Clasificación de Servicios Personales por Categoría)</t>
  </si>
  <si>
    <t>Clasificación de Servicios Personales por Categoría</t>
  </si>
  <si>
    <t>Concepto ( c )</t>
  </si>
  <si>
    <t>I. Gasto No Etiquetado (I=A+B+C+D+E+F)</t>
  </si>
  <si>
    <t>A. Personal Administrativo</t>
  </si>
  <si>
    <t>B. Magisterio</t>
  </si>
  <si>
    <t>C. Servicios de Salud (C=c1+c2)</t>
  </si>
  <si>
    <t>c1) Personal Administrativo</t>
  </si>
  <si>
    <t>c2) Personal Médico, paramédico y afín</t>
  </si>
  <si>
    <t>D. Seguridad Pública</t>
  </si>
  <si>
    <t>E. Gastos asociados a la implementación de nuevas leyes federales o reformas a las mismas (E=e1+e2)</t>
  </si>
  <si>
    <t>e1) Nombre del Programa o Ley 1</t>
  </si>
  <si>
    <t>e2) Nombre del Programa o Ley 2</t>
  </si>
  <si>
    <t>F. Sentencias laborales definitivas</t>
  </si>
  <si>
    <t>II. Gasto  Etiquetado (I=A+B+C+D+E+F)</t>
  </si>
  <si>
    <t>III. Total de Gasto en Servicios Personales (III = I + II)</t>
  </si>
  <si>
    <t>Personal Administrativo</t>
  </si>
  <si>
    <t>Magisterio</t>
  </si>
  <si>
    <t>Servicios de Salud</t>
  </si>
  <si>
    <t>Personal Médico, paramédico y afín</t>
  </si>
  <si>
    <t>Seguridad Pública</t>
  </si>
  <si>
    <t>Gastos asociados a la implementación de nuevas leyes federales o reformas a las mismas</t>
  </si>
  <si>
    <t>Nombre del Programa o Ley 1</t>
  </si>
  <si>
    <t>Nombre del Programa o Ley 2</t>
  </si>
  <si>
    <t>Sentencias laborales definitivas</t>
  </si>
  <si>
    <t>Gasto  Etiquetado</t>
  </si>
  <si>
    <t>Total de Gasto en Servicios Personales</t>
  </si>
  <si>
    <t>Formato 7 a) Proyecciones de Ingresos - LDF</t>
  </si>
  <si>
    <t>Proyecciones de Ingresos - LDF</t>
  </si>
  <si>
    <t>(CIFRAS NOMINALES)</t>
  </si>
  <si>
    <t>Concepto (b)</t>
  </si>
  <si>
    <t>Año en Cuestión
(de proyecto de presupuesto) (c)</t>
  </si>
  <si>
    <t>1. Ingresos de Libre Disposición (1=A+B+C+D+E+F+G+H+I+J+K+L)</t>
  </si>
  <si>
    <t xml:space="preserve">D. Derechos </t>
  </si>
  <si>
    <t>G. Ingresos por ventas de Bienes y Servicios</t>
  </si>
  <si>
    <t>H. Participaciones</t>
  </si>
  <si>
    <t>I. Incentivos Derivados de la Colaboración Fiscal</t>
  </si>
  <si>
    <t>L. Otros Ingresos de Libre Disposición</t>
  </si>
  <si>
    <t>2. Transferencias Federales Etiquetadas (2=A+B+C+D+E)</t>
  </si>
  <si>
    <t>A. Aportaciones</t>
  </si>
  <si>
    <t>B. Convenios</t>
  </si>
  <si>
    <t>C. Fondos Distintos de Aportaciones</t>
  </si>
  <si>
    <t>3. Ingresos Derivados de Financiamientos (3=A)</t>
  </si>
  <si>
    <t>4. Total de Ingresos Proyectados (4=1+2+3)</t>
  </si>
  <si>
    <t>1. Ingresos Derivados de Financiamientos con Fuente de Pago de Recursos de Libre Disposición</t>
  </si>
  <si>
    <t>3. Ingresos Derivados de Financiamientos (3= 1 + 2)</t>
  </si>
  <si>
    <t>AÑO_CUESTION_1</t>
  </si>
  <si>
    <t>AÑO_CUESTION_2</t>
  </si>
  <si>
    <t>AÑO_CUESTION_3</t>
  </si>
  <si>
    <t>AÑO_CUESTION_4</t>
  </si>
  <si>
    <t>AÑO_CUESTION_5</t>
  </si>
  <si>
    <t>AÑO_CUESTION_6</t>
  </si>
  <si>
    <t xml:space="preserve">Derechos </t>
  </si>
  <si>
    <t>Ingresos por ventas de Bienes y Servicios</t>
  </si>
  <si>
    <t>Total de Ingresos Proyectados</t>
  </si>
  <si>
    <t>Ingresos Derivados de Financiamientos con Fuente de Pago de Recursos de Libre Disposición</t>
  </si>
  <si>
    <t>Formato 7 b) Proyecciones de Egresos - LDF</t>
  </si>
  <si>
    <t>Proyecciones de Egresos - LDF</t>
  </si>
  <si>
    <t xml:space="preserve">        Concepto (b)</t>
  </si>
  <si>
    <t>1.  Gasto No Etiquetado (1=A+B+C+D+E+F+G+H+I)</t>
  </si>
  <si>
    <t>A.     Servicios Personales</t>
  </si>
  <si>
    <t>B.     Materiales y Suministros</t>
  </si>
  <si>
    <t>C.    Servicios Generales</t>
  </si>
  <si>
    <t>D.    Transferencias, Asignaciones, Subsidios y Otras Ayudas</t>
  </si>
  <si>
    <t>E.     Bienes Muebles, Inmuebles e Intangibles</t>
  </si>
  <si>
    <t>F.     Inversión Pública</t>
  </si>
  <si>
    <t>G.    Inversiones Financieras y Otras Provisiones</t>
  </si>
  <si>
    <t xml:space="preserve">H.    Participaciones y Aportaciones </t>
  </si>
  <si>
    <t>I.      Deuda Pública</t>
  </si>
  <si>
    <t>1.  Gasto Etiquetado (2=A+B+C+D+E+F+G+H+I)</t>
  </si>
  <si>
    <t>H.    Participaciones y Aportaciones</t>
  </si>
  <si>
    <t>2.  Total de Egresos Proyectados (3 = 1 + 2)</t>
  </si>
  <si>
    <t>Total de Egresos Proyectados</t>
  </si>
  <si>
    <t>Formato 7 c) Resultados de Ingresos - LDF</t>
  </si>
  <si>
    <t>Resultados de Ingresos - LDF</t>
  </si>
  <si>
    <r>
      <rPr>
        <b/>
        <sz val="11"/>
        <color theme="1"/>
        <rFont val="Calibri"/>
        <family val="2"/>
        <scheme val="minor"/>
      </rPr>
      <t xml:space="preserve">Año del Ejercicio
Vigente </t>
    </r>
    <r>
      <rPr>
        <b/>
        <vertAlign val="superscript"/>
        <sz val="11"/>
        <color theme="1"/>
        <rFont val="Calibri"/>
        <family val="2"/>
        <scheme val="minor"/>
      </rPr>
      <t>2</t>
    </r>
    <r>
      <rPr>
        <b/>
        <sz val="11"/>
        <color theme="1"/>
        <rFont val="Calibri"/>
        <family val="2"/>
        <scheme val="minor"/>
      </rPr>
      <t xml:space="preserve"> (d)</t>
    </r>
  </si>
  <si>
    <t>1.  Ingresos de Libre Disposición (1=A+B+C+D+E+F+G+H+I+J+K+L)</t>
  </si>
  <si>
    <t>A.    Impuestos</t>
  </si>
  <si>
    <t>B.    Cuotas y Aportaciones de Seguridad Social</t>
  </si>
  <si>
    <t>C.    Contribuciones de Mejoras</t>
  </si>
  <si>
    <t>D.    Derechos</t>
  </si>
  <si>
    <t>E.    Productos</t>
  </si>
  <si>
    <t>F.    Aprovechamientos</t>
  </si>
  <si>
    <t>G.    Ingresos por Ventas de Bienes y Servicios</t>
  </si>
  <si>
    <t>H.    Participaciones</t>
  </si>
  <si>
    <t>I.     Incentivos Derivados de la Colaboración Fiscal</t>
  </si>
  <si>
    <t xml:space="preserve">J.    Transferencias </t>
  </si>
  <si>
    <t>K.    Convenios</t>
  </si>
  <si>
    <t>L.     Otros Ingresos de Libre Disposición</t>
  </si>
  <si>
    <t>2.  Transferencias Federales Etiquetadas (2=A+B+C+D+E)</t>
  </si>
  <si>
    <t>A.    Aportaciones</t>
  </si>
  <si>
    <t>B.    Convenios</t>
  </si>
  <si>
    <t>C.    Fondos Distintos de Aportaciones</t>
  </si>
  <si>
    <t>D.    Transferencias, Subsidios y Subvenciones, y Pensiones y Jubilaciones</t>
  </si>
  <si>
    <t>E.    Otras Transferencias Federales Etiquetadas</t>
  </si>
  <si>
    <t>3.  Ingresos Derivados de Financiamientos (3=A)</t>
  </si>
  <si>
    <t>4.  Total de Resultados de Ingresos (4=1+2+3)</t>
  </si>
  <si>
    <t>2. Ingresos derivados de Financiamientos con Fuente de Pago de Transferencias Federales Etiquetadas</t>
  </si>
  <si>
    <t>3. Ingresos Derivados de Financiamiento (3 = 1 + 2)</t>
  </si>
  <si>
    <r>
      <rPr>
        <vertAlign val="superscript"/>
        <sz val="11"/>
        <rFont val="Calibri"/>
        <family val="2"/>
        <scheme val="minor"/>
      </rPr>
      <t>1</t>
    </r>
    <r>
      <rPr>
        <sz val="11"/>
        <rFont val="Calibri"/>
        <family val="2"/>
        <scheme val="minor"/>
      </rPr>
      <t xml:space="preserve"> Los importes corresponden al momento contable de los ingresos devengados.</t>
    </r>
  </si>
  <si>
    <r>
      <rPr>
        <vertAlign val="superscript"/>
        <sz val="11"/>
        <rFont val="Calibri"/>
        <family val="2"/>
        <scheme val="minor"/>
      </rPr>
      <t>2</t>
    </r>
    <r>
      <rPr>
        <sz val="11"/>
        <rFont val="Calibri"/>
        <family val="2"/>
        <scheme val="minor"/>
      </rPr>
      <t xml:space="preserve"> Los importes corresponden a los ingresos devengados al cierre trimestral más reciente disponible y estimados para el resto del ejercicio.</t>
    </r>
  </si>
  <si>
    <t>AÑO_CUESTION</t>
  </si>
  <si>
    <t xml:space="preserve">Transferencias </t>
  </si>
  <si>
    <t>Total de Resultados de Ingresos</t>
  </si>
  <si>
    <t>Ingresos derivados de Financiamientos con Fuente de Pago de Transferencias Federales Etiquetadas</t>
  </si>
  <si>
    <t>Formato 7 d) Resultados de Egresos - LDF</t>
  </si>
  <si>
    <t>Resultados de Egresos - LDF</t>
  </si>
  <si>
    <r>
      <rPr>
        <b/>
        <sz val="11"/>
        <color theme="1"/>
        <rFont val="Calibri"/>
        <family val="2"/>
        <scheme val="minor"/>
      </rPr>
      <t xml:space="preserve">Año del Ejercicio 
Vigente </t>
    </r>
    <r>
      <rPr>
        <b/>
        <vertAlign val="superscript"/>
        <sz val="11"/>
        <color theme="1"/>
        <rFont val="Calibri"/>
        <family val="2"/>
        <scheme val="minor"/>
      </rPr>
      <t>2</t>
    </r>
    <r>
      <rPr>
        <b/>
        <sz val="11"/>
        <color theme="1"/>
        <rFont val="Calibri"/>
        <family val="2"/>
        <scheme val="minor"/>
      </rPr>
      <t xml:space="preserve"> (d)</t>
    </r>
  </si>
  <si>
    <t>1.  Gasto No Etiquetado (1=A+B+C+D+E+F+G+H+I)</t>
  </si>
  <si>
    <t>2.  Gasto Etiquetado (2=A+B+C+D+E+F+G+H+I)</t>
  </si>
  <si>
    <t>3.  Total del Resultado de Egresos (3=1+2)</t>
  </si>
  <si>
    <t>Formato 8) Informe sobre Estudios Actuariales – LDF</t>
  </si>
  <si>
    <t>Informe sobre Estudios Actuariales - LDF</t>
  </si>
  <si>
    <t>Riesgos de trabajo</t>
  </si>
  <si>
    <t>Invalidez y vida</t>
  </si>
  <si>
    <t>Otras prestaciones sociales</t>
  </si>
  <si>
    <t>Tipo de Sistema</t>
  </si>
  <si>
    <t>Prestación laboral o Fondo general para trabajadores del estado o municipio</t>
  </si>
  <si>
    <t>no aplica</t>
  </si>
  <si>
    <t>Beneficio definido, Contribución definida o Mixto</t>
  </si>
  <si>
    <t>Población afiliada</t>
  </si>
  <si>
    <t>Activos</t>
  </si>
  <si>
    <t>Edad máxima</t>
  </si>
  <si>
    <t>Edad mínima</t>
  </si>
  <si>
    <t>Edad promedio</t>
  </si>
  <si>
    <t>Pensionados y Jubilados</t>
  </si>
  <si>
    <t>Beneficiarios</t>
  </si>
  <si>
    <t>Promedio de años de servicio (trabajadores activos)</t>
  </si>
  <si>
    <t>Aportación individual al plan de pensión como % del salario</t>
  </si>
  <si>
    <t>Aportación del ente público al plan de pensión como % del salario</t>
  </si>
  <si>
    <t>Crecimiento esperado de los pensionados y jubilados (como %)</t>
  </si>
  <si>
    <t>Crecimiento esperado de los activos (como %)</t>
  </si>
  <si>
    <t>Edad de Jubilación o Pensión</t>
  </si>
  <si>
    <t>Esperanza de vida</t>
  </si>
  <si>
    <t>Ingresos del Fondo</t>
  </si>
  <si>
    <t>Ingresos Anuales al Fondo de Pensiones</t>
  </si>
  <si>
    <t>Nómina anual</t>
  </si>
  <si>
    <t>Beneficiarios de Pensionados y Jubilados</t>
  </si>
  <si>
    <t>Monto mensual por pensión</t>
  </si>
  <si>
    <t>Máximo</t>
  </si>
  <si>
    <t>Mínimo</t>
  </si>
  <si>
    <t>Promedio</t>
  </si>
  <si>
    <t>Monto de la reserva</t>
  </si>
  <si>
    <t>Valor presente de las obligaciones</t>
  </si>
  <si>
    <t>Pensiones y Jubilaciones en curso de pago</t>
  </si>
  <si>
    <t>Generación actual</t>
  </si>
  <si>
    <t>Generaciones futuras</t>
  </si>
  <si>
    <t>Valor presente de las contribuciones asociadas a los sueldos futuros de cotización X%</t>
  </si>
  <si>
    <t>Valor presente de aportaciones futuras</t>
  </si>
  <si>
    <t>Otros Ingresos</t>
  </si>
  <si>
    <t>Déficit/superávit actuarial</t>
  </si>
  <si>
    <t>Periodo de suficiencia</t>
  </si>
  <si>
    <t>Año de descapitalización</t>
  </si>
  <si>
    <t>Tasa de rendimiento</t>
  </si>
  <si>
    <t>Estudio actuarial</t>
  </si>
  <si>
    <t>Año de elaboración del estudio actuarial</t>
  </si>
  <si>
    <t>Empresa que elaboró el estudio actuarial</t>
  </si>
  <si>
    <t>PENSIONES</t>
  </si>
  <si>
    <t>SALUD</t>
  </si>
  <si>
    <t>RIESGOS</t>
  </si>
  <si>
    <t>INVALIDEZ</t>
  </si>
  <si>
    <t>OTRAS</t>
  </si>
  <si>
    <t>INSTITUTO MUNICIPAL DE VIVIENDA DE IRAPUATO GUANAJUATO (a)
Guía de Cumplimiento de la Ley de Disciplina Financiera de las Entidades Federativas y Municipios
Del 1 de enero al 31 de Diciembre de 2021 (b)</t>
  </si>
  <si>
    <t>Implementación
   SI                                         NO</t>
  </si>
  <si>
    <t>Resultado</t>
  </si>
  <si>
    <t>Indicadores de Observancia</t>
  </si>
  <si>
    <t>Mecanismo de Verificación (d)</t>
  </si>
  <si>
    <t xml:space="preserve">Fecha estimada de cumplimiento (e) </t>
  </si>
  <si>
    <t>Monto o valor (f)</t>
  </si>
  <si>
    <t xml:space="preserve">Unidad (pesos/porcentaje) (g) </t>
  </si>
  <si>
    <t>Fundamento (h)</t>
  </si>
  <si>
    <t>Comentarios (i)</t>
  </si>
  <si>
    <t>INDICADORES PRESUPUESTARIOS</t>
  </si>
  <si>
    <t>A. INDICADORES CUANTITATIVOS</t>
  </si>
  <si>
    <t>1 Balance Presupuestario Sostenible (j)</t>
  </si>
  <si>
    <t>a. Propuesto</t>
  </si>
  <si>
    <t>Iniciativa de Ley de Ingresos y Proyecto de Presupuesto de Egresos</t>
  </si>
  <si>
    <t>Pesos</t>
  </si>
  <si>
    <t>Art. 6 y 19 de la LDF</t>
  </si>
  <si>
    <t>https://www.imuvii.gob.mx/pcg/2021/08_DISCIPLINA_FINANCIERA/OCT-DIC/BALANCE_PRESUPUESTARIO.pdf</t>
  </si>
  <si>
    <t>b. Aprobado</t>
  </si>
  <si>
    <t>Ley de Ingresos y Presupuesto de Egresos</t>
  </si>
  <si>
    <t>c. Ejercido</t>
  </si>
  <si>
    <t>Cuenta Pública / Formato 4 LDF</t>
  </si>
  <si>
    <t>2 Balance Presupuestario de Recursos Disponibles Sostenible (k)</t>
  </si>
  <si>
    <t>3 Financiamiento Neto dentro del Techo de Financiamiento Neto (l)</t>
  </si>
  <si>
    <t>Iniciativa de Ley de Ingresos</t>
  </si>
  <si>
    <t>Art. 6, 19 y 46 de la LDF</t>
  </si>
  <si>
    <t>Ley de Ingresos</t>
  </si>
  <si>
    <t>4 Recursos destinados a la atención de desastres naturales</t>
  </si>
  <si>
    <t>a. Asignación al fideicomiso para desastres naturales (m)</t>
  </si>
  <si>
    <t>a. 1 Aprobado</t>
  </si>
  <si>
    <t>Reporte Trim. Formato 6 a)</t>
  </si>
  <si>
    <t>Art. 9 LDF</t>
  </si>
  <si>
    <t>https://www.imuvii.gob.mx/pcg/2021/08_DISCIPLINA_FINANCIERA/OCT-DIC/ESTADO_ANALITICO_DEL_PRESUPUESTO_DE_EGRESOS_DETALLADO_POR_OBJETO_DEGASTO.pdf</t>
  </si>
  <si>
    <t>a. 2 Pagado</t>
  </si>
  <si>
    <t>Cuenta Pública / Formato 6 a)</t>
  </si>
  <si>
    <t>b. Aportación promedio realizada por la Entidad Federativa durante los 5 ejercicios previos, para infraestructura dañada por desastres naturales (n)</t>
  </si>
  <si>
    <t>Autorizaciones de recursos aprobados por el FONDEN</t>
  </si>
  <si>
    <t>c. Saldo del fideicomiso para desastres naturales (o)</t>
  </si>
  <si>
    <t>Cuenta Pública / Auxiliar de Cuentas</t>
  </si>
  <si>
    <t>d. Costo promedio de los últimos 5 ejercicios de la reconstrucción de infraestructura dañada por desastres naturales (p)</t>
  </si>
  <si>
    <t>5 Techo para servicios personales (q)</t>
  </si>
  <si>
    <t>a. Asignación en el Presupuesto de Egresos</t>
  </si>
  <si>
    <t>Reporte Trim. Formato 6 d)</t>
  </si>
  <si>
    <t>Art. 10 y 21 de la LDF</t>
  </si>
  <si>
    <t>https://www.imuvii.gob.mx/pcg/2021/08_DISCIPLINA_FINANCIERA/OCT-DIC/ESTADO_ANALITICO_DEL_PRESUPUESTO_DE_EGRESOS_DETALLADO_CLASIFICACION_DE_SERVICIOS_PERSONALES_POR_CATEGORIA.pdf</t>
  </si>
  <si>
    <t>b. Ejercido</t>
  </si>
  <si>
    <t>Art. 13 fracc. V y 21 de la LDF</t>
  </si>
  <si>
    <t>6 Previsiones de gasto para compromisos de pago derivados de APPs (r)</t>
  </si>
  <si>
    <t>Presupuesto de Egresos</t>
  </si>
  <si>
    <t>Art. 11 y 21 de la LDF</t>
  </si>
  <si>
    <t>7 Techo de ADEFAS para el ejercicio fiscal (s)</t>
  </si>
  <si>
    <t>Proyecto de Presupuesto de Egresos</t>
  </si>
  <si>
    <t>Art. 12 y 20 de la LDF</t>
  </si>
  <si>
    <t>b. Aprobadob.</t>
  </si>
  <si>
    <t>B. INDICADORES CUALITATIVOS</t>
  </si>
  <si>
    <t>1 Iniciativa de Ley de Ingresos y Proyecto de Presupuesto de Egresos</t>
  </si>
  <si>
    <t>a. Objetivos anuales, estrategias y metas para el ejercicio fiscal (t)</t>
  </si>
  <si>
    <t>Art. 5 y 18 de la LDF</t>
  </si>
  <si>
    <t>b. Proyecciones de ejercicios posteriores (u)</t>
  </si>
  <si>
    <t>Iniciativa de Ley de Ingresos y Proyecto de Presupuesto de Egresos / Formatos 7 a) y b)</t>
  </si>
  <si>
    <t>c. Descripción de riesgos relevantes y propuestas de acción para enfrentarlos (v)</t>
  </si>
  <si>
    <t>d. Resultados de ejercicios fiscales anteriores y el ejercicio fiscal en cuestión (w)</t>
  </si>
  <si>
    <t>Iniciativa de Ley de Ingresos y Proyecto de Presupuesto de Egresos / Formatos 7 c) y d)</t>
  </si>
  <si>
    <t>e. Estudio actuarial de las pensiones de sus trabajadores (x)</t>
  </si>
  <si>
    <t>Proyecto de Presupuesto de Egresos / Formato 8</t>
  </si>
  <si>
    <t>2 Balance Presupuestario de Recursos Disponibles, en caso de ser negativo</t>
  </si>
  <si>
    <t>a. Razones excepcionales que justifican el Balance Presupuestario de Recursos Disponibles negativo (y)</t>
  </si>
  <si>
    <t>Iniciativa de Ley de Ingresos o Proyecto de Presupuesto de Egresos</t>
  </si>
  <si>
    <t>b. Fuente de recursos para cubrir el Balance Presupuestario de Recursos Disponibles negativo (z)</t>
  </si>
  <si>
    <t>c. Número de ejercicios fiscales y acciones necesarias para cubrir el Balance Presupuestario de Recursos Disponibles negativo (aa)</t>
  </si>
  <si>
    <t>d. Informes Trimestrales sobre el avance de las acciones para recuperar el Balance Presupuestario de Recursos Disponibles (bb)</t>
  </si>
  <si>
    <t>Reporte Trim. y Cuenta Pública</t>
  </si>
  <si>
    <t>3 Servicios Personales</t>
  </si>
  <si>
    <t>a. Remuneraciones de los servidores públicos (cc)</t>
  </si>
  <si>
    <t>Proyecto de Presupuesto</t>
  </si>
  <si>
    <t>b. Previsiones salariales y económicas para cubrir incrementos salariales, creación de plazas y otros (dd)</t>
  </si>
  <si>
    <t>INDICADORES DEL EJERCICIO PRESUPUESTARIO</t>
  </si>
  <si>
    <t>1 Ingresos Excedentes derivados de Ingresos de Libre Disposición</t>
  </si>
  <si>
    <t>a. Monto de Ingresos Excedentes derivados de ILD (ee)</t>
  </si>
  <si>
    <t xml:space="preserve">Cuenta Pública / Formato 5 </t>
  </si>
  <si>
    <t>Art. 14 y 21 de la LDF</t>
  </si>
  <si>
    <t>b. Monto de Ingresos Excedentes derivados de ILD destinados al fin del A.14, fracción I de la LDF (ff)</t>
  </si>
  <si>
    <t>c. Monto de Ingresos Excedentes derivados de ILD destinados al fin del A.14, fracción II, a) de la LDF (gg)</t>
  </si>
  <si>
    <t>d. Monto de Ingresos Excedentes derivados de ILD destinados al fin del A.14, fracción II, b) de la LDF (hh)</t>
  </si>
  <si>
    <t>e. Monto de Ingresos Excedentes derivados de ILD destinados al fin del artículo noveno transitorio de la LDF (ii)</t>
  </si>
  <si>
    <t>Art. Noveno Transitorio de la LDF</t>
  </si>
  <si>
    <t>1 Análisis Costo-Beneficio para programas o proyectos de inversión mayores a 10 millones de UDIS (jj)</t>
  </si>
  <si>
    <t>Página de internet de la Secretaría de Finanzas o Tesorería Municipal</t>
  </si>
  <si>
    <t>Art. 13 frac. III y 21 de la LDF</t>
  </si>
  <si>
    <t>2 Análisis de conveniencia y análisis de transferencia de riesgos de los proyectos APPs (kk)</t>
  </si>
  <si>
    <t>3 Identificación de población objetivo, destino y temporalidad de subsidios (ll)</t>
  </si>
  <si>
    <t>Art. 13 frac. VII y 21 de la LDF</t>
  </si>
  <si>
    <t>INDICADORES DE DEUDA PÚBLICA</t>
  </si>
  <si>
    <t>1 Obligaciones a Corto Plazo</t>
  </si>
  <si>
    <t>a. Límite de Obligaciones a Corto Plazo (mm)</t>
  </si>
  <si>
    <t>Art. 30 frac. I de la LDF</t>
  </si>
  <si>
    <t>b. Obligaciones a Corto Plazo (nn)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</si>
</sst>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_-[$€-2]* #,##0.00_-;\-[$€-2]* #,##0.00_-;_-[$€-2]* &quot;-&quot;??_-"/>
    <numFmt numFmtId="165" formatCode="#,##0.00_ ;[Red]\-#,##0.00\ "/>
    <numFmt numFmtId="166" formatCode="0_ ;\-0\ "/>
    <numFmt numFmtId="167" formatCode="dd/mm/yyyy;@"/>
  </numFmts>
  <fonts count="42" x14ac:knownFonts="1">
    <font>
      <sz val="8"/>
      <color theme="1"/>
      <name val="Arial"/>
      <family val="2"/>
    </font>
    <font>
      <sz val="10"/>
      <name val="Arial"/>
      <family val="2"/>
    </font>
    <font>
      <b/>
      <sz val="8"/>
      <name val="Arial"/>
      <family val="2"/>
    </font>
    <font>
      <sz val="8"/>
      <name val="Arial"/>
      <family val="2"/>
    </font>
    <font>
      <sz val="11"/>
      <color indexed="8"/>
      <name val="Calibri"/>
      <family val="2"/>
    </font>
    <font>
      <sz val="11"/>
      <color theme="1"/>
      <name val="Calibri"/>
      <family val="2"/>
      <scheme val="minor"/>
    </font>
    <font>
      <sz val="11"/>
      <color rgb="FF000000"/>
      <name val="Calibri"/>
      <family val="2"/>
    </font>
    <font>
      <b/>
      <i/>
      <sz val="8"/>
      <color theme="1"/>
      <name val="Arial"/>
      <family val="2"/>
    </font>
    <font>
      <b/>
      <sz val="8"/>
      <color theme="1"/>
      <name val="Arial"/>
      <family val="2"/>
    </font>
    <font>
      <sz val="8"/>
      <color theme="0"/>
      <name val="Arial"/>
      <family val="2"/>
    </font>
    <font>
      <sz val="8"/>
      <color rgb="FF000000"/>
      <name val="Arial"/>
      <family val="2"/>
    </font>
    <font>
      <b/>
      <sz val="8"/>
      <color rgb="FFFFFFFF"/>
      <name val="Arial"/>
      <family val="2"/>
    </font>
    <font>
      <b/>
      <sz val="8"/>
      <color rgb="FF000000"/>
      <name val="Arial"/>
      <family val="2"/>
    </font>
    <font>
      <b/>
      <sz val="8"/>
      <color rgb="FF2B956F"/>
      <name val="Arial"/>
      <family val="2"/>
    </font>
    <font>
      <sz val="11"/>
      <color rgb="FF000000"/>
      <name val="Calibri"/>
      <family val="2"/>
      <scheme val="minor"/>
    </font>
    <font>
      <u/>
      <sz val="8"/>
      <color theme="10"/>
      <name val="Arial"/>
      <family val="2"/>
    </font>
    <font>
      <i/>
      <sz val="8"/>
      <color theme="1"/>
      <name val="Arial"/>
      <family val="2"/>
    </font>
    <font>
      <b/>
      <i/>
      <sz val="8"/>
      <name val="Arial"/>
      <family val="2"/>
    </font>
    <font>
      <b/>
      <sz val="9"/>
      <name val="Arial"/>
      <family val="2"/>
    </font>
    <font>
      <u/>
      <sz val="10"/>
      <color theme="10"/>
      <name val="Times New Roman"/>
      <family val="2"/>
    </font>
    <font>
      <b/>
      <sz val="8"/>
      <color theme="0"/>
      <name val="Arial"/>
      <family val="2"/>
    </font>
    <font>
      <b/>
      <sz val="11"/>
      <color theme="1"/>
      <name val="Calibri"/>
      <family val="2"/>
      <scheme val="minor"/>
    </font>
    <font>
      <sz val="11"/>
      <name val="Calibri"/>
      <family val="2"/>
      <scheme val="minor"/>
    </font>
    <font>
      <b/>
      <sz val="16"/>
      <color theme="1"/>
      <name val="Calibri"/>
      <family val="2"/>
      <scheme val="minor"/>
    </font>
    <font>
      <u/>
      <sz val="11"/>
      <color theme="1"/>
      <name val="Calibri"/>
      <family val="2"/>
      <scheme val="minor"/>
    </font>
    <font>
      <b/>
      <sz val="11"/>
      <color rgb="FFFF0000"/>
      <name val="Calibri"/>
      <family val="2"/>
      <scheme val="minor"/>
    </font>
    <font>
      <sz val="11"/>
      <color theme="2" tint="-9.9948118533890809E-2"/>
      <name val="Calibri"/>
      <family val="2"/>
      <scheme val="minor"/>
    </font>
    <font>
      <b/>
      <sz val="11"/>
      <color theme="2" tint="-9.9948118533890809E-2"/>
      <name val="Calibri"/>
      <family val="2"/>
      <scheme val="minor"/>
    </font>
    <font>
      <sz val="11"/>
      <color theme="0"/>
      <name val="Calibri"/>
      <family val="2"/>
      <scheme val="minor"/>
    </font>
    <font>
      <sz val="16"/>
      <color theme="1"/>
      <name val="Calibri"/>
      <family val="2"/>
      <scheme val="minor"/>
    </font>
    <font>
      <sz val="12"/>
      <name val="Calibri"/>
      <family val="2"/>
      <scheme val="minor"/>
    </font>
    <font>
      <b/>
      <sz val="20"/>
      <color theme="1"/>
      <name val="Calibri"/>
      <family val="2"/>
      <scheme val="minor"/>
    </font>
    <font>
      <sz val="14"/>
      <color theme="1"/>
      <name val="Arial"/>
      <family val="2"/>
    </font>
    <font>
      <sz val="9"/>
      <color theme="1"/>
      <name val="Arial"/>
      <family val="2"/>
    </font>
    <font>
      <sz val="8"/>
      <color theme="1"/>
      <name val="Arial Narrow"/>
      <family val="2"/>
    </font>
    <font>
      <b/>
      <vertAlign val="superscript"/>
      <sz val="11"/>
      <color theme="1"/>
      <name val="Calibri"/>
      <family val="2"/>
      <scheme val="minor"/>
    </font>
    <font>
      <vertAlign val="superscript"/>
      <sz val="11"/>
      <name val="Calibri"/>
      <family val="2"/>
      <scheme val="minor"/>
    </font>
    <font>
      <vertAlign val="superscript"/>
      <sz val="12"/>
      <name val="Calibri"/>
      <family val="2"/>
      <scheme val="minor"/>
    </font>
    <font>
      <vertAlign val="superscript"/>
      <sz val="8"/>
      <color rgb="FF0070C0"/>
      <name val="Arial"/>
      <family val="2"/>
    </font>
    <font>
      <b/>
      <vertAlign val="superscript"/>
      <sz val="8"/>
      <name val="Arial"/>
      <family val="2"/>
    </font>
    <font>
      <vertAlign val="superscript"/>
      <sz val="8"/>
      <name val="Arial"/>
      <family val="2"/>
    </font>
    <font>
      <vertAlign val="superscript"/>
      <sz val="8"/>
      <color theme="1"/>
      <name val="Arial"/>
      <family val="2"/>
    </font>
  </fonts>
  <fills count="19">
    <fill>
      <patternFill patternType="none"/>
    </fill>
    <fill>
      <patternFill patternType="gray125"/>
    </fill>
    <fill>
      <patternFill patternType="solid">
        <fgColor theme="0" tint="-0.24994659260841701"/>
        <bgColor indexed="64"/>
      </patternFill>
    </fill>
    <fill>
      <patternFill patternType="solid">
        <fgColor rgb="FF92D050"/>
        <bgColor indexed="64"/>
      </patternFill>
    </fill>
    <fill>
      <patternFill patternType="solid">
        <fgColor theme="0" tint="-0.14996795556505021"/>
        <bgColor indexed="64"/>
      </patternFill>
    </fill>
    <fill>
      <patternFill patternType="solid">
        <fgColor rgb="FFEDE7E7"/>
        <bgColor indexed="64"/>
      </patternFill>
    </fill>
    <fill>
      <patternFill patternType="solid">
        <fgColor rgb="FF471306"/>
        <bgColor indexed="64"/>
      </patternFill>
    </fill>
    <fill>
      <patternFill patternType="solid">
        <fgColor rgb="FF471406"/>
        <bgColor indexed="64"/>
      </patternFill>
    </fill>
    <fill>
      <patternFill patternType="solid">
        <fgColor rgb="FFFF9900"/>
        <bgColor indexed="64"/>
      </patternFill>
    </fill>
    <fill>
      <patternFill patternType="solid">
        <fgColor rgb="FFFFC000"/>
        <bgColor indexed="64"/>
      </patternFill>
    </fill>
    <fill>
      <patternFill patternType="solid">
        <fgColor theme="1" tint="0.49995422223578601"/>
        <bgColor indexed="64"/>
      </patternFill>
    </fill>
    <fill>
      <patternFill patternType="solid">
        <fgColor theme="9" tint="-0.49995422223578601"/>
        <bgColor indexed="64"/>
      </patternFill>
    </fill>
    <fill>
      <patternFill patternType="solid">
        <fgColor theme="4" tint="-0.24994659260841701"/>
        <bgColor indexed="64"/>
      </patternFill>
    </fill>
    <fill>
      <patternFill patternType="solid">
        <fgColor theme="5" tint="-0.24994659260841701"/>
        <bgColor indexed="64"/>
      </patternFill>
    </fill>
    <fill>
      <patternFill patternType="solid">
        <fgColor rgb="FFF7CAAC"/>
        <bgColor indexed="64"/>
      </patternFill>
    </fill>
    <fill>
      <patternFill patternType="solid">
        <fgColor theme="9" tint="0.79995117038483843"/>
        <bgColor indexed="64"/>
      </patternFill>
    </fill>
    <fill>
      <patternFill patternType="solid">
        <fgColor theme="2"/>
        <bgColor indexed="64"/>
      </patternFill>
    </fill>
    <fill>
      <patternFill patternType="solid">
        <fgColor theme="2" tint="-9.9948118533890809E-2"/>
        <bgColor indexed="64"/>
      </patternFill>
    </fill>
    <fill>
      <patternFill patternType="solid">
        <fgColor theme="0"/>
        <bgColor indexed="64"/>
      </patternFill>
    </fill>
  </fills>
  <borders count="4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rgb="FFED7D31"/>
      </left>
      <right/>
      <top/>
      <bottom style="medium">
        <color rgb="FFED7D31"/>
      </bottom>
      <diagonal/>
    </border>
    <border>
      <left/>
      <right/>
      <top/>
      <bottom style="medium">
        <color rgb="FFED7D31"/>
      </bottom>
      <diagonal/>
    </border>
    <border>
      <left/>
      <right style="medium">
        <color rgb="FFED7D31"/>
      </right>
      <top/>
      <bottom style="medium">
        <color rgb="FFED7D31"/>
      </bottom>
      <diagonal/>
    </border>
    <border>
      <left style="medium">
        <color rgb="FFED7D31"/>
      </left>
      <right/>
      <top style="medium">
        <color rgb="FFED7D31"/>
      </top>
      <bottom/>
      <diagonal/>
    </border>
    <border>
      <left/>
      <right/>
      <top/>
      <bottom style="mediumDashed">
        <color auto="1"/>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style="mediumDashed">
        <color auto="1"/>
      </right>
      <top/>
      <bottom style="mediumDashed">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diagonalUp="1">
      <left style="thin">
        <color auto="1"/>
      </left>
      <right style="thin">
        <color auto="1"/>
      </right>
      <top/>
      <bottom/>
      <diagonal style="thin">
        <color rgb="FF7F7F7F"/>
      </diagonal>
    </border>
    <border>
      <left style="thin">
        <color auto="1"/>
      </left>
      <right style="thin">
        <color auto="1"/>
      </right>
      <top style="thin">
        <color rgb="FFD0CECE"/>
      </top>
      <bottom style="thin">
        <color auto="1"/>
      </bottom>
      <diagonal/>
    </border>
  </borders>
  <cellStyleXfs count="18">
    <xf numFmtId="0" fontId="0" fillId="0" borderId="0"/>
    <xf numFmtId="164"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4" fontId="1" fillId="0" borderId="0" applyFont="0" applyFill="0" applyBorder="0" applyAlignment="0" applyProtection="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6" fillId="0" borderId="0"/>
    <xf numFmtId="0" fontId="5" fillId="0" borderId="0"/>
  </cellStyleXfs>
  <cellXfs count="860">
    <xf numFmtId="0" fontId="0" fillId="0" borderId="0" xfId="0"/>
    <xf numFmtId="0" fontId="13" fillId="4" borderId="0" xfId="9" applyFont="1" applyFill="1" applyAlignment="1">
      <alignment horizontal="center" vertical="center"/>
    </xf>
    <xf numFmtId="0" fontId="3" fillId="0" borderId="9" xfId="8" applyFont="1" applyFill="1" applyBorder="1" applyAlignment="1" applyProtection="1">
      <alignment horizontal="center" wrapText="1"/>
      <protection locked="0"/>
    </xf>
    <xf numFmtId="0" fontId="0" fillId="0" borderId="0" xfId="0" applyAlignment="1">
      <alignment wrapText="1"/>
    </xf>
    <xf numFmtId="0" fontId="1" fillId="0" borderId="0" xfId="8" applyAlignment="1" applyProtection="1">
      <alignment vertical="top" wrapText="1"/>
      <protection locked="0"/>
    </xf>
    <xf numFmtId="0" fontId="2" fillId="2" borderId="4" xfId="8" applyFont="1" applyFill="1" applyBorder="1" applyAlignment="1" applyProtection="1">
      <alignment horizontal="center" vertical="center"/>
      <protection locked="0"/>
    </xf>
    <xf numFmtId="0" fontId="0" fillId="0" borderId="0" xfId="0" applyAlignment="1">
      <alignment horizontal="left" wrapText="1" indent="1"/>
    </xf>
    <xf numFmtId="0" fontId="0" fillId="0" borderId="0" xfId="0" applyAlignment="1">
      <alignment horizontal="left" vertical="top" wrapText="1" indent="1"/>
    </xf>
    <xf numFmtId="0" fontId="1" fillId="0" borderId="0" xfId="8" applyAlignment="1" applyProtection="1">
      <alignment horizontal="left" vertical="top" wrapText="1" indent="1"/>
      <protection locked="0"/>
    </xf>
    <xf numFmtId="0" fontId="2" fillId="2" borderId="7" xfId="8" applyFont="1" applyFill="1" applyBorder="1" applyAlignment="1" applyProtection="1">
      <alignment horizontal="center" vertical="center" wrapText="1"/>
      <protection locked="0"/>
    </xf>
    <xf numFmtId="0" fontId="2" fillId="2" borderId="6" xfId="8" applyFont="1" applyFill="1" applyBorder="1" applyAlignment="1" applyProtection="1">
      <alignment horizontal="center" vertical="center" wrapText="1"/>
      <protection locked="0"/>
    </xf>
    <xf numFmtId="0" fontId="2" fillId="2" borderId="5" xfId="8" applyFont="1" applyFill="1" applyBorder="1" applyAlignment="1" applyProtection="1">
      <alignment horizontal="center" vertical="center" wrapText="1"/>
      <protection locked="0"/>
    </xf>
    <xf numFmtId="0" fontId="2" fillId="2" borderId="4" xfId="8" applyFont="1" applyFill="1" applyBorder="1" applyAlignment="1" applyProtection="1">
      <alignment horizontal="center" vertical="center" wrapText="1"/>
      <protection locked="0"/>
    </xf>
    <xf numFmtId="0" fontId="2" fillId="2" borderId="3" xfId="8" applyFont="1" applyFill="1" applyBorder="1" applyAlignment="1" applyProtection="1">
      <alignment horizontal="center" vertical="center" wrapText="1"/>
      <protection locked="0"/>
    </xf>
    <xf numFmtId="0" fontId="2" fillId="2" borderId="2" xfId="8" applyFont="1" applyFill="1" applyBorder="1" applyAlignment="1" applyProtection="1">
      <alignment horizontal="center" vertical="center" wrapText="1"/>
      <protection locked="0"/>
    </xf>
    <xf numFmtId="0" fontId="3" fillId="0" borderId="0" xfId="8" applyFont="1" applyFill="1" applyBorder="1" applyAlignment="1" applyProtection="1">
      <alignment vertical="top"/>
      <protection locked="0"/>
    </xf>
    <xf numFmtId="0" fontId="2" fillId="0" borderId="0" xfId="8" applyFont="1" applyFill="1" applyBorder="1" applyAlignment="1" applyProtection="1">
      <alignment vertical="top"/>
      <protection locked="0"/>
    </xf>
    <xf numFmtId="0" fontId="3" fillId="0" borderId="0" xfId="8" applyNumberFormat="1" applyFont="1" applyFill="1" applyBorder="1" applyAlignment="1" applyProtection="1">
      <alignment horizontal="right" vertical="top"/>
      <protection locked="0"/>
    </xf>
    <xf numFmtId="0" fontId="1" fillId="0" borderId="0" xfId="8" applyAlignment="1" applyProtection="1">
      <alignment horizontal="left" vertical="top" indent="1"/>
      <protection locked="0"/>
    </xf>
    <xf numFmtId="0" fontId="2" fillId="2" borderId="1" xfId="8" applyFont="1" applyFill="1" applyBorder="1" applyAlignment="1" applyProtection="1">
      <alignment horizontal="center" vertical="center"/>
      <protection locked="0"/>
    </xf>
    <xf numFmtId="0" fontId="2" fillId="0" borderId="1" xfId="8" applyFont="1" applyFill="1" applyBorder="1" applyAlignment="1" applyProtection="1">
      <alignment horizontal="left" vertical="top" wrapText="1" indent="1"/>
      <protection locked="0"/>
    </xf>
    <xf numFmtId="0" fontId="3" fillId="0" borderId="1" xfId="8" applyNumberFormat="1" applyFont="1" applyFill="1" applyBorder="1" applyAlignment="1" applyProtection="1">
      <alignment horizontal="center" vertical="center"/>
      <protection locked="0"/>
    </xf>
    <xf numFmtId="0" fontId="2" fillId="0" borderId="1" xfId="8" applyFont="1" applyFill="1" applyBorder="1" applyAlignment="1" applyProtection="1">
      <alignment horizontal="left" vertical="top" wrapText="1" indent="2"/>
      <protection locked="0"/>
    </xf>
    <xf numFmtId="4" fontId="2" fillId="0" borderId="1" xfId="2" applyNumberFormat="1" applyFont="1" applyFill="1" applyBorder="1" applyAlignment="1" applyProtection="1">
      <alignment horizontal="right" vertical="top"/>
      <protection locked="0"/>
    </xf>
    <xf numFmtId="0" fontId="3" fillId="0" borderId="1" xfId="8" applyFont="1" applyFill="1" applyBorder="1" applyAlignment="1" applyProtection="1">
      <alignment horizontal="left" vertical="top" wrapText="1" indent="3"/>
      <protection locked="0"/>
    </xf>
    <xf numFmtId="4" fontId="3" fillId="0" borderId="1" xfId="8" applyNumberFormat="1" applyFont="1" applyFill="1" applyBorder="1" applyAlignment="1" applyProtection="1">
      <alignment horizontal="right"/>
      <protection locked="0"/>
    </xf>
    <xf numFmtId="0" fontId="3" fillId="0" borderId="1" xfId="8" applyFont="1" applyFill="1" applyBorder="1" applyAlignment="1" applyProtection="1">
      <alignment horizontal="left" vertical="top" wrapText="1"/>
      <protection locked="0"/>
    </xf>
    <xf numFmtId="4" fontId="2" fillId="0" borderId="1" xfId="8" applyNumberFormat="1" applyFont="1" applyFill="1" applyBorder="1" applyAlignment="1" applyProtection="1">
      <alignment horizontal="right" vertical="top"/>
      <protection locked="0"/>
    </xf>
    <xf numFmtId="0" fontId="2" fillId="0" borderId="1" xfId="8" applyFont="1" applyFill="1" applyBorder="1" applyAlignment="1" applyProtection="1">
      <alignment horizontal="left" vertical="top" wrapText="1"/>
      <protection locked="0"/>
    </xf>
    <xf numFmtId="0" fontId="6" fillId="0" borderId="0" xfId="0" applyFont="1"/>
    <xf numFmtId="0" fontId="2" fillId="2" borderId="1" xfId="8" applyFont="1" applyFill="1" applyBorder="1" applyAlignment="1" applyProtection="1">
      <alignment horizontal="center" vertical="center" wrapText="1"/>
      <protection locked="0"/>
    </xf>
    <xf numFmtId="0" fontId="2" fillId="0" borderId="0" xfId="8" applyFont="1" applyAlignment="1" applyProtection="1">
      <alignment vertical="top"/>
      <protection locked="0"/>
    </xf>
    <xf numFmtId="0" fontId="3" fillId="0" borderId="1" xfId="2" applyNumberFormat="1" applyFont="1" applyFill="1" applyBorder="1" applyAlignment="1" applyProtection="1">
      <alignment horizontal="center" vertical="top" wrapText="1"/>
      <protection locked="0"/>
    </xf>
    <xf numFmtId="4" fontId="3" fillId="0" borderId="1" xfId="2" applyNumberFormat="1" applyFont="1" applyFill="1" applyBorder="1" applyAlignment="1" applyProtection="1">
      <alignment horizontal="right" vertical="top" wrapText="1"/>
      <protection locked="0"/>
    </xf>
    <xf numFmtId="4" fontId="3" fillId="0" borderId="1" xfId="8" applyNumberFormat="1" applyFont="1" applyFill="1" applyBorder="1" applyAlignment="1" applyProtection="1">
      <alignment horizontal="right" vertical="top"/>
      <protection locked="0"/>
    </xf>
    <xf numFmtId="4" fontId="2" fillId="0" borderId="1" xfId="2" applyNumberFormat="1" applyFont="1" applyFill="1" applyBorder="1" applyAlignment="1" applyProtection="1">
      <alignment horizontal="right" vertical="top" wrapText="1"/>
      <protection locked="0"/>
    </xf>
    <xf numFmtId="0" fontId="3" fillId="0" borderId="1" xfId="2" applyNumberFormat="1" applyFont="1" applyFill="1" applyBorder="1" applyAlignment="1" applyProtection="1">
      <alignment horizontal="center" vertical="top"/>
      <protection locked="0"/>
    </xf>
    <xf numFmtId="0" fontId="3" fillId="0" borderId="1" xfId="8" applyNumberFormat="1" applyFont="1" applyFill="1" applyBorder="1" applyAlignment="1" applyProtection="1">
      <alignment horizontal="center" vertical="top"/>
      <protection locked="0"/>
    </xf>
    <xf numFmtId="4" fontId="3" fillId="0" borderId="1" xfId="8" applyNumberFormat="1" applyFont="1" applyBorder="1" applyAlignment="1" applyProtection="1">
      <alignment horizontal="right" vertical="top" wrapText="1"/>
      <protection locked="0"/>
    </xf>
    <xf numFmtId="4" fontId="3" fillId="0" borderId="1" xfId="8" applyNumberFormat="1" applyFont="1" applyBorder="1" applyAlignment="1" applyProtection="1">
      <alignment horizontal="right" vertical="top"/>
      <protection locked="0"/>
    </xf>
    <xf numFmtId="0" fontId="17" fillId="0" borderId="1" xfId="8" applyFont="1" applyFill="1" applyBorder="1" applyAlignment="1" applyProtection="1">
      <alignment horizontal="left" vertical="top" wrapText="1" indent="2"/>
      <protection locked="0"/>
    </xf>
    <xf numFmtId="0" fontId="3" fillId="0" borderId="1" xfId="8" applyFont="1" applyBorder="1" applyAlignment="1" applyProtection="1">
      <alignment vertical="top" wrapText="1"/>
      <protection locked="0"/>
    </xf>
    <xf numFmtId="0" fontId="3" fillId="0" borderId="1" xfId="8" applyNumberFormat="1" applyFont="1" applyBorder="1" applyAlignment="1" applyProtection="1">
      <alignment horizontal="center" vertical="top" wrapText="1"/>
      <protection locked="0"/>
    </xf>
    <xf numFmtId="0" fontId="3" fillId="0" borderId="1" xfId="8" applyNumberFormat="1" applyFont="1" applyBorder="1" applyAlignment="1" applyProtection="1">
      <alignment horizontal="center" vertical="top"/>
      <protection locked="0"/>
    </xf>
    <xf numFmtId="0" fontId="3" fillId="0" borderId="1" xfId="8" applyFont="1" applyFill="1" applyBorder="1" applyAlignment="1" applyProtection="1">
      <alignment vertical="top" wrapText="1"/>
      <protection locked="0"/>
    </xf>
    <xf numFmtId="0" fontId="3" fillId="0" borderId="1" xfId="8" applyNumberFormat="1" applyFont="1" applyFill="1" applyBorder="1" applyAlignment="1" applyProtection="1">
      <alignment horizontal="center" vertical="top" wrapText="1"/>
      <protection locked="0"/>
    </xf>
    <xf numFmtId="4" fontId="3" fillId="0" borderId="1" xfId="8" applyNumberFormat="1" applyFont="1" applyBorder="1" applyAlignment="1" applyProtection="1">
      <alignment vertical="top" wrapText="1"/>
      <protection locked="0"/>
    </xf>
    <xf numFmtId="0" fontId="1" fillId="0" borderId="0" xfId="8" applyFont="1" applyAlignment="1" applyProtection="1">
      <alignment horizontal="left" vertical="top" indent="1"/>
      <protection locked="0"/>
    </xf>
    <xf numFmtId="0" fontId="3" fillId="0" borderId="0" xfId="8" applyFont="1" applyAlignment="1" applyProtection="1">
      <alignment vertical="top" wrapText="1"/>
      <protection locked="0"/>
    </xf>
    <xf numFmtId="4" fontId="3" fillId="0" borderId="0" xfId="8" applyNumberFormat="1" applyFont="1" applyAlignment="1" applyProtection="1">
      <alignment vertical="top"/>
      <protection locked="0"/>
    </xf>
    <xf numFmtId="0" fontId="3" fillId="0" borderId="0" xfId="8" applyFont="1" applyAlignment="1" applyProtection="1">
      <alignment vertical="top"/>
      <protection locked="0"/>
    </xf>
    <xf numFmtId="0" fontId="2" fillId="2" borderId="1" xfId="8" applyFont="1" applyFill="1" applyBorder="1" applyAlignment="1">
      <alignment horizontal="center" vertical="center" wrapText="1"/>
    </xf>
    <xf numFmtId="166" fontId="2" fillId="2" borderId="1" xfId="2" applyNumberFormat="1" applyFont="1" applyFill="1" applyBorder="1" applyAlignment="1">
      <alignment horizontal="center" vertical="center" wrapText="1"/>
    </xf>
    <xf numFmtId="0" fontId="2" fillId="0" borderId="1" xfId="8" applyFont="1" applyBorder="1" applyAlignment="1">
      <alignment horizontal="center" vertical="center" wrapText="1"/>
    </xf>
    <xf numFmtId="166" fontId="3" fillId="0" borderId="1" xfId="2" applyNumberFormat="1" applyFont="1" applyBorder="1" applyAlignment="1">
      <alignment horizontal="center" vertical="center" wrapText="1"/>
    </xf>
    <xf numFmtId="0" fontId="2" fillId="0" borderId="1" xfId="8" applyFont="1" applyBorder="1" applyAlignment="1">
      <alignment horizontal="left" vertical="top" wrapText="1" indent="1"/>
    </xf>
    <xf numFmtId="4" fontId="2" fillId="0" borderId="1" xfId="8" applyNumberFormat="1" applyFont="1" applyBorder="1" applyProtection="1">
      <protection locked="0"/>
    </xf>
    <xf numFmtId="0" fontId="3" fillId="0" borderId="1" xfId="8" applyFont="1" applyBorder="1" applyAlignment="1">
      <alignment horizontal="left" vertical="top" wrapText="1" indent="2"/>
    </xf>
    <xf numFmtId="4" fontId="3" fillId="0" borderId="1" xfId="8" applyNumberFormat="1" applyFont="1" applyBorder="1" applyProtection="1">
      <protection locked="0"/>
    </xf>
    <xf numFmtId="0" fontId="3" fillId="0" borderId="1" xfId="8" applyFont="1" applyBorder="1" applyAlignment="1">
      <alignment horizontal="left" vertical="top" wrapText="1" indent="1"/>
    </xf>
    <xf numFmtId="0" fontId="2" fillId="0" borderId="1" xfId="8" applyFont="1" applyBorder="1" applyAlignment="1">
      <alignment vertical="top" wrapText="1"/>
    </xf>
    <xf numFmtId="4" fontId="3" fillId="0" borderId="1" xfId="8" applyNumberFormat="1" applyFont="1" applyBorder="1" applyAlignment="1" applyProtection="1">
      <alignment vertical="top"/>
      <protection locked="0"/>
    </xf>
    <xf numFmtId="4" fontId="2" fillId="0" borderId="1" xfId="8" applyNumberFormat="1" applyFont="1" applyBorder="1" applyAlignment="1" applyProtection="1">
      <alignment vertical="center"/>
      <protection locked="0"/>
    </xf>
    <xf numFmtId="0" fontId="3" fillId="0" borderId="0" xfId="8" applyFont="1" applyAlignment="1">
      <alignment vertical="top" wrapText="1"/>
    </xf>
    <xf numFmtId="4" fontId="3" fillId="0" borderId="0" xfId="8" applyNumberFormat="1" applyFont="1" applyAlignment="1">
      <alignment vertical="top"/>
    </xf>
    <xf numFmtId="0" fontId="3" fillId="0" borderId="0" xfId="8" applyFont="1" applyAlignment="1" applyProtection="1">
      <alignment horizontal="center" vertical="top"/>
      <protection locked="0"/>
    </xf>
    <xf numFmtId="0" fontId="2" fillId="2" borderId="2" xfId="8" applyFont="1" applyFill="1" applyBorder="1" applyAlignment="1" applyProtection="1">
      <alignment horizontal="center" vertical="center"/>
    </xf>
    <xf numFmtId="0" fontId="2" fillId="2" borderId="1" xfId="8" applyFont="1" applyFill="1" applyBorder="1" applyAlignment="1">
      <alignment horizontal="center" vertical="center"/>
    </xf>
    <xf numFmtId="0" fontId="2" fillId="0" borderId="1" xfId="8" applyFont="1" applyFill="1" applyBorder="1" applyAlignment="1">
      <alignment horizontal="left" vertical="top" wrapText="1" indent="1"/>
    </xf>
    <xf numFmtId="165" fontId="2" fillId="0" borderId="1" xfId="2" applyNumberFormat="1" applyFont="1" applyFill="1" applyBorder="1" applyAlignment="1" applyProtection="1">
      <alignment vertical="top" wrapText="1"/>
      <protection locked="0"/>
    </xf>
    <xf numFmtId="0" fontId="2" fillId="0" borderId="1" xfId="8" applyFont="1" applyFill="1" applyBorder="1" applyAlignment="1">
      <alignment horizontal="left" vertical="top" wrapText="1" indent="2"/>
    </xf>
    <xf numFmtId="0" fontId="3" fillId="0" borderId="1" xfId="8" applyFont="1" applyFill="1" applyBorder="1" applyAlignment="1">
      <alignment horizontal="left" vertical="top" wrapText="1" indent="3"/>
    </xf>
    <xf numFmtId="165" fontId="3" fillId="0" borderId="1" xfId="2" applyNumberFormat="1" applyFont="1" applyFill="1" applyBorder="1" applyAlignment="1" applyProtection="1">
      <alignment vertical="top" wrapText="1"/>
      <protection locked="0"/>
    </xf>
    <xf numFmtId="0" fontId="3" fillId="0" borderId="1" xfId="8" applyFont="1" applyFill="1" applyBorder="1" applyAlignment="1">
      <alignment horizontal="left" vertical="top" wrapText="1"/>
    </xf>
    <xf numFmtId="0" fontId="3" fillId="0" borderId="1" xfId="8" applyFont="1" applyFill="1" applyBorder="1" applyAlignment="1">
      <alignment vertical="top" wrapText="1"/>
    </xf>
    <xf numFmtId="0" fontId="3" fillId="0" borderId="1" xfId="8" applyFont="1" applyBorder="1" applyAlignment="1">
      <alignment vertical="top" wrapText="1"/>
    </xf>
    <xf numFmtId="0" fontId="2" fillId="2" borderId="2" xfId="8" applyFont="1" applyFill="1" applyBorder="1" applyAlignment="1">
      <alignment horizontal="center" vertical="center" wrapText="1"/>
    </xf>
    <xf numFmtId="0" fontId="3" fillId="0" borderId="0" xfId="8" applyFont="1" applyFill="1" applyBorder="1" applyProtection="1">
      <protection locked="0"/>
    </xf>
    <xf numFmtId="0" fontId="3" fillId="0" borderId="1" xfId="8" applyFont="1" applyFill="1" applyBorder="1" applyAlignment="1" applyProtection="1">
      <alignment horizontal="center" vertical="top" wrapText="1"/>
      <protection locked="0"/>
    </xf>
    <xf numFmtId="4" fontId="2" fillId="0" borderId="1" xfId="8" applyNumberFormat="1" applyFont="1" applyFill="1" applyBorder="1" applyAlignment="1" applyProtection="1">
      <alignment vertical="top" wrapText="1"/>
      <protection locked="0"/>
    </xf>
    <xf numFmtId="4" fontId="3" fillId="0" borderId="1" xfId="8" applyNumberFormat="1" applyFont="1" applyFill="1" applyBorder="1" applyAlignment="1" applyProtection="1">
      <alignment vertical="top" wrapText="1"/>
      <protection locked="0"/>
    </xf>
    <xf numFmtId="0" fontId="2" fillId="0" borderId="1" xfId="8" applyFont="1" applyFill="1" applyBorder="1" applyAlignment="1">
      <alignment vertical="top" wrapText="1"/>
    </xf>
    <xf numFmtId="4" fontId="2" fillId="0" borderId="0" xfId="8" applyNumberFormat="1" applyFont="1" applyBorder="1" applyAlignment="1" applyProtection="1">
      <alignment vertical="top" wrapText="1"/>
      <protection locked="0"/>
    </xf>
    <xf numFmtId="0" fontId="3" fillId="0" borderId="1" xfId="8" applyNumberFormat="1" applyFont="1" applyFill="1" applyBorder="1" applyAlignment="1">
      <alignment horizontal="center" vertical="top" wrapText="1"/>
    </xf>
    <xf numFmtId="0" fontId="3" fillId="0" borderId="1" xfId="8" applyNumberFormat="1" applyFont="1" applyFill="1" applyBorder="1" applyAlignment="1">
      <alignment horizontal="center" vertical="top"/>
    </xf>
    <xf numFmtId="4" fontId="2" fillId="2" borderId="1" xfId="8" applyNumberFormat="1" applyFont="1" applyFill="1" applyBorder="1" applyAlignment="1">
      <alignment horizontal="center" vertical="center" wrapText="1"/>
    </xf>
    <xf numFmtId="0" fontId="2" fillId="0" borderId="1" xfId="8" applyFont="1" applyFill="1" applyBorder="1" applyAlignment="1">
      <alignment horizontal="left" vertical="top" indent="1"/>
    </xf>
    <xf numFmtId="0" fontId="2" fillId="0" borderId="1" xfId="8" applyFont="1" applyFill="1" applyBorder="1" applyAlignment="1">
      <alignment horizontal="left" vertical="top" indent="2"/>
    </xf>
    <xf numFmtId="0" fontId="3" fillId="0" borderId="1" xfId="8" applyFont="1" applyFill="1" applyBorder="1" applyAlignment="1">
      <alignment horizontal="left" vertical="top" indent="2"/>
    </xf>
    <xf numFmtId="4" fontId="3" fillId="0" borderId="1" xfId="8" applyNumberFormat="1" applyFont="1" applyFill="1" applyBorder="1" applyAlignment="1" applyProtection="1">
      <alignment wrapText="1"/>
      <protection locked="0"/>
    </xf>
    <xf numFmtId="0" fontId="0" fillId="0" borderId="0" xfId="0" applyProtection="1">
      <protection locked="0"/>
    </xf>
    <xf numFmtId="0" fontId="2" fillId="0" borderId="0" xfId="8" applyFont="1" applyFill="1" applyBorder="1" applyProtection="1">
      <protection locked="0"/>
    </xf>
    <xf numFmtId="0" fontId="2" fillId="0" borderId="1" xfId="8" applyFont="1" applyFill="1" applyBorder="1" applyAlignment="1" applyProtection="1">
      <alignment horizontal="left" vertical="top" wrapText="1" indent="1"/>
    </xf>
    <xf numFmtId="0" fontId="2" fillId="0" borderId="1" xfId="8" applyFont="1" applyFill="1" applyBorder="1" applyAlignment="1" applyProtection="1">
      <alignment horizontal="center" vertical="top" wrapText="1"/>
    </xf>
    <xf numFmtId="0" fontId="2" fillId="0" borderId="1" xfId="8" applyFont="1" applyFill="1" applyBorder="1" applyAlignment="1" applyProtection="1">
      <alignment horizontal="left" vertical="top" wrapText="1" indent="2"/>
    </xf>
    <xf numFmtId="4" fontId="3" fillId="0" borderId="1" xfId="8" applyNumberFormat="1" applyFont="1" applyFill="1" applyBorder="1" applyAlignment="1" applyProtection="1">
      <alignment horizontal="left" vertical="top" wrapText="1" indent="3"/>
    </xf>
    <xf numFmtId="4" fontId="3" fillId="0" borderId="1" xfId="8" applyNumberFormat="1" applyFont="1" applyFill="1" applyBorder="1" applyAlignment="1" applyProtection="1">
      <alignment horizontal="left" vertical="top" wrapText="1"/>
    </xf>
    <xf numFmtId="0" fontId="2" fillId="0" borderId="1" xfId="8" applyFont="1" applyFill="1" applyBorder="1" applyAlignment="1" applyProtection="1">
      <alignment vertical="top" wrapText="1"/>
    </xf>
    <xf numFmtId="0" fontId="3" fillId="0" borderId="1" xfId="8" applyFont="1" applyFill="1" applyBorder="1" applyAlignment="1" applyProtection="1">
      <alignment vertical="top" wrapText="1"/>
    </xf>
    <xf numFmtId="0" fontId="2" fillId="0" borderId="1" xfId="8" applyFont="1" applyFill="1" applyBorder="1" applyAlignment="1" applyProtection="1">
      <alignment horizontal="left" vertical="top" wrapText="1"/>
    </xf>
    <xf numFmtId="4" fontId="3" fillId="0" borderId="1" xfId="8" applyNumberFormat="1" applyFont="1" applyFill="1" applyBorder="1" applyAlignment="1">
      <alignment vertical="top" wrapText="1"/>
    </xf>
    <xf numFmtId="0" fontId="6" fillId="0" borderId="0" xfId="0" applyFont="1" applyBorder="1"/>
    <xf numFmtId="0" fontId="3" fillId="0" borderId="0" xfId="8" applyFont="1" applyFill="1" applyBorder="1" applyAlignment="1" applyProtection="1">
      <alignment vertical="top" wrapText="1"/>
      <protection locked="0"/>
    </xf>
    <xf numFmtId="4" fontId="3" fillId="0" borderId="0" xfId="8" applyNumberFormat="1" applyFont="1" applyFill="1" applyBorder="1" applyAlignment="1" applyProtection="1">
      <alignment vertical="top" wrapText="1"/>
      <protection locked="0"/>
    </xf>
    <xf numFmtId="0" fontId="9" fillId="0" borderId="0" xfId="0" applyFont="1"/>
    <xf numFmtId="0" fontId="2" fillId="0" borderId="8" xfId="8" applyFont="1" applyFill="1" applyBorder="1" applyProtection="1">
      <protection locked="0"/>
    </xf>
    <xf numFmtId="0" fontId="3" fillId="0" borderId="8" xfId="8" applyFont="1" applyFill="1" applyBorder="1" applyProtection="1">
      <protection locked="0"/>
    </xf>
    <xf numFmtId="0" fontId="3" fillId="0" borderId="9" xfId="8" applyFont="1" applyFill="1" applyBorder="1" applyProtection="1">
      <protection locked="0"/>
    </xf>
    <xf numFmtId="0" fontId="0" fillId="0" borderId="9" xfId="8" applyFont="1" applyFill="1" applyBorder="1" applyProtection="1">
      <protection locked="0"/>
    </xf>
    <xf numFmtId="0" fontId="2" fillId="0" borderId="9" xfId="8" applyFont="1" applyFill="1" applyBorder="1" applyProtection="1">
      <protection locked="0"/>
    </xf>
    <xf numFmtId="0" fontId="3" fillId="0" borderId="9" xfId="8" applyFont="1" applyFill="1" applyBorder="1" applyAlignment="1" applyProtection="1">
      <alignment horizontal="justify"/>
      <protection locked="0"/>
    </xf>
    <xf numFmtId="0" fontId="3" fillId="0" borderId="9" xfId="8" applyFont="1" applyFill="1" applyBorder="1" applyAlignment="1" applyProtection="1">
      <alignment horizontal="justify" vertical="justify" wrapText="1"/>
      <protection locked="0"/>
    </xf>
    <xf numFmtId="0" fontId="3" fillId="0" borderId="0" xfId="8" applyFont="1" applyFill="1" applyBorder="1" applyAlignment="1" applyProtection="1">
      <alignment wrapText="1"/>
      <protection locked="0"/>
    </xf>
    <xf numFmtId="0" fontId="3" fillId="0" borderId="10" xfId="8" applyFont="1" applyFill="1" applyBorder="1" applyProtection="1">
      <protection locked="0"/>
    </xf>
    <xf numFmtId="0" fontId="12" fillId="4" borderId="0" xfId="9" applyFont="1" applyFill="1" applyAlignment="1">
      <alignment horizontal="right" vertical="center"/>
    </xf>
    <xf numFmtId="0" fontId="13" fillId="4" borderId="0" xfId="9" applyFont="1" applyFill="1" applyAlignment="1">
      <alignment horizontal="left" vertical="center"/>
    </xf>
    <xf numFmtId="0" fontId="5" fillId="0" borderId="0" xfId="0" applyFont="1"/>
    <xf numFmtId="0" fontId="13" fillId="4" borderId="0" xfId="9" applyFont="1" applyFill="1" applyAlignment="1">
      <alignment vertical="center"/>
    </xf>
    <xf numFmtId="0" fontId="13" fillId="4" borderId="11" xfId="9" applyFont="1" applyFill="1" applyBorder="1" applyAlignment="1">
      <alignment horizontal="centerContinuous" vertical="center"/>
    </xf>
    <xf numFmtId="0" fontId="12" fillId="4" borderId="0" xfId="9" applyFont="1" applyFill="1" applyAlignment="1">
      <alignment horizontal="centerContinuous" vertical="center"/>
    </xf>
    <xf numFmtId="0" fontId="13" fillId="4" borderId="0" xfId="9" applyFont="1" applyFill="1" applyAlignment="1">
      <alignment horizontal="centerContinuous" vertical="center"/>
    </xf>
    <xf numFmtId="0" fontId="2" fillId="2" borderId="12" xfId="0" applyFont="1" applyFill="1" applyBorder="1" applyAlignment="1" applyProtection="1">
      <alignment horizontal="center" vertical="center" wrapText="1"/>
      <protection locked="0"/>
    </xf>
    <xf numFmtId="0" fontId="2" fillId="2" borderId="13" xfId="0" applyFont="1" applyFill="1" applyBorder="1" applyAlignment="1" applyProtection="1">
      <alignment horizontal="center" vertical="center"/>
      <protection locked="0"/>
    </xf>
    <xf numFmtId="0" fontId="2" fillId="0" borderId="14" xfId="0" applyFont="1" applyBorder="1" applyAlignment="1" applyProtection="1">
      <alignment horizontal="center"/>
      <protection locked="0"/>
    </xf>
    <xf numFmtId="0" fontId="3" fillId="0" borderId="15" xfId="0" applyFont="1" applyBorder="1" applyProtection="1">
      <protection locked="0"/>
    </xf>
    <xf numFmtId="0" fontId="2" fillId="0" borderId="16" xfId="0" applyFont="1" applyBorder="1" applyAlignment="1" applyProtection="1">
      <alignment horizontal="center"/>
      <protection locked="0"/>
    </xf>
    <xf numFmtId="0" fontId="2" fillId="0" borderId="17" xfId="0" applyFont="1" applyBorder="1" applyAlignment="1" applyProtection="1">
      <alignment horizontal="center"/>
      <protection locked="0"/>
    </xf>
    <xf numFmtId="0" fontId="2" fillId="0" borderId="17" xfId="0" applyFont="1" applyBorder="1" applyAlignment="1" applyProtection="1">
      <alignment horizontal="left" indent="1"/>
      <protection locked="0"/>
    </xf>
    <xf numFmtId="0" fontId="15" fillId="0" borderId="16" xfId="0" applyFont="1" applyBorder="1" applyAlignment="1" applyProtection="1">
      <alignment horizontal="center"/>
      <protection locked="0"/>
    </xf>
    <xf numFmtId="0" fontId="15" fillId="0" borderId="17" xfId="0" applyFont="1" applyBorder="1" applyProtection="1">
      <protection locked="0"/>
    </xf>
    <xf numFmtId="0" fontId="3" fillId="0" borderId="0" xfId="0" applyFont="1" applyFill="1" applyProtection="1">
      <protection locked="0"/>
    </xf>
    <xf numFmtId="0" fontId="3" fillId="0" borderId="17" xfId="0" applyFont="1" applyBorder="1" applyProtection="1">
      <protection locked="0"/>
    </xf>
    <xf numFmtId="0" fontId="2" fillId="0" borderId="18" xfId="0" applyFont="1" applyBorder="1" applyAlignment="1" applyProtection="1">
      <alignment horizontal="center"/>
      <protection locked="0"/>
    </xf>
    <xf numFmtId="0" fontId="3" fillId="0" borderId="19" xfId="0" applyFont="1" applyBorder="1" applyProtection="1">
      <protection locked="0"/>
    </xf>
    <xf numFmtId="0" fontId="5" fillId="0" borderId="0" xfId="0" applyFont="1" applyAlignment="1">
      <alignment horizontal="left" vertical="top" wrapText="1" indent="1"/>
    </xf>
    <xf numFmtId="0" fontId="14" fillId="0" borderId="0" xfId="0" applyFont="1"/>
    <xf numFmtId="0" fontId="10" fillId="0" borderId="0" xfId="0" applyFont="1" applyAlignment="1">
      <alignment horizontal="left"/>
    </xf>
    <xf numFmtId="0" fontId="14" fillId="0" borderId="0" xfId="0" applyFont="1" applyAlignment="1">
      <alignment horizontal="left"/>
    </xf>
    <xf numFmtId="0" fontId="3" fillId="0" borderId="0" xfId="0" applyFont="1" applyProtection="1">
      <protection locked="0"/>
    </xf>
    <xf numFmtId="0" fontId="10" fillId="0" borderId="0" xfId="9" applyFont="1" applyAlignment="1">
      <alignment vertical="center"/>
    </xf>
    <xf numFmtId="0" fontId="2" fillId="4" borderId="0" xfId="9" applyFont="1" applyFill="1" applyAlignment="1">
      <alignment horizontal="left" vertical="center"/>
    </xf>
    <xf numFmtId="0" fontId="13" fillId="5" borderId="0" xfId="9" applyFont="1" applyFill="1" applyAlignment="1">
      <alignment horizontal="center" vertical="center"/>
    </xf>
    <xf numFmtId="0" fontId="13" fillId="5" borderId="0" xfId="9" applyFont="1" applyFill="1"/>
    <xf numFmtId="0" fontId="11" fillId="6" borderId="0" xfId="9" applyFont="1" applyFill="1"/>
    <xf numFmtId="0" fontId="10" fillId="0" borderId="0" xfId="9" applyFont="1" applyAlignment="1">
      <alignment horizontal="center"/>
    </xf>
    <xf numFmtId="0" fontId="10" fillId="0" borderId="0" xfId="9" applyFont="1"/>
    <xf numFmtId="4" fontId="10" fillId="0" borderId="0" xfId="9" applyNumberFormat="1" applyFont="1"/>
    <xf numFmtId="0" fontId="0" fillId="0" borderId="0" xfId="9" applyFont="1" applyFill="1" applyAlignment="1">
      <alignment horizontal="center"/>
    </xf>
    <xf numFmtId="0" fontId="0" fillId="0" borderId="0" xfId="9" applyFont="1" applyFill="1"/>
    <xf numFmtId="0" fontId="11" fillId="7" borderId="0" xfId="9" applyFont="1" applyFill="1"/>
    <xf numFmtId="0" fontId="0" fillId="0" borderId="0" xfId="0" applyFont="1" applyAlignment="1">
      <alignment horizontal="center" vertical="top"/>
    </xf>
    <xf numFmtId="0" fontId="8" fillId="0" borderId="0" xfId="0" applyFont="1"/>
    <xf numFmtId="0" fontId="0" fillId="0" borderId="0" xfId="0" applyFont="1"/>
    <xf numFmtId="0" fontId="10" fillId="0" borderId="0" xfId="9" applyFont="1" applyAlignment="1">
      <alignment horizontal="center" vertical="center"/>
    </xf>
    <xf numFmtId="0" fontId="13" fillId="5" borderId="0" xfId="0" applyFont="1" applyFill="1"/>
    <xf numFmtId="0" fontId="11" fillId="6" borderId="0" xfId="0" applyFont="1" applyFill="1"/>
    <xf numFmtId="0" fontId="3" fillId="0" borderId="0" xfId="0" applyFont="1" applyAlignment="1">
      <alignment horizontal="center" vertical="center"/>
    </xf>
    <xf numFmtId="0" fontId="3" fillId="0" borderId="0" xfId="0" applyFont="1"/>
    <xf numFmtId="4" fontId="3" fillId="0" borderId="0" xfId="0" applyNumberFormat="1" applyFont="1"/>
    <xf numFmtId="0" fontId="10" fillId="0" borderId="0" xfId="0" applyFont="1"/>
    <xf numFmtId="0" fontId="3" fillId="0" borderId="0" xfId="0" applyFont="1" applyAlignment="1">
      <alignment wrapText="1"/>
    </xf>
    <xf numFmtId="0" fontId="3" fillId="0" borderId="0" xfId="0" applyFont="1" applyAlignment="1">
      <alignment horizontal="center"/>
    </xf>
    <xf numFmtId="9" fontId="3" fillId="0" borderId="0" xfId="0" applyNumberFormat="1" applyFont="1"/>
    <xf numFmtId="0" fontId="12" fillId="4" borderId="0" xfId="0" applyFont="1" applyFill="1" applyAlignment="1">
      <alignment horizontal="right" vertical="center"/>
    </xf>
    <xf numFmtId="0" fontId="2" fillId="4" borderId="0" xfId="0" applyFont="1" applyFill="1" applyAlignment="1">
      <alignment horizontal="left" vertical="center"/>
    </xf>
    <xf numFmtId="0" fontId="13" fillId="5" borderId="0" xfId="0" applyFont="1" applyFill="1" applyAlignment="1">
      <alignment horizontal="center" vertical="center"/>
    </xf>
    <xf numFmtId="0" fontId="13" fillId="5" borderId="0" xfId="0" applyFont="1" applyFill="1"/>
    <xf numFmtId="0" fontId="11" fillId="6" borderId="0" xfId="0" applyFont="1" applyFill="1"/>
    <xf numFmtId="0" fontId="10" fillId="0" borderId="0" xfId="0" applyFont="1" applyAlignment="1">
      <alignment horizontal="center"/>
    </xf>
    <xf numFmtId="0" fontId="10" fillId="0" borderId="0" xfId="0" applyFont="1"/>
    <xf numFmtId="4" fontId="10" fillId="0" borderId="0" xfId="0" applyNumberFormat="1" applyFont="1"/>
    <xf numFmtId="0" fontId="10" fillId="0" borderId="0" xfId="16" applyFont="1" applyAlignment="1">
      <alignment vertical="center"/>
    </xf>
    <xf numFmtId="0" fontId="11" fillId="6" borderId="0" xfId="0" applyFont="1" applyFill="1" applyAlignment="1">
      <alignment horizontal="center"/>
    </xf>
    <xf numFmtId="0" fontId="12" fillId="0" borderId="0" xfId="0" applyFont="1" applyAlignment="1">
      <alignment horizontal="center"/>
    </xf>
    <xf numFmtId="0" fontId="12" fillId="0" borderId="0" xfId="0" applyFont="1" applyAlignment="1">
      <alignment horizontal="left" indent="1"/>
    </xf>
    <xf numFmtId="4" fontId="12" fillId="0" borderId="0" xfId="0" applyNumberFormat="1" applyFont="1"/>
    <xf numFmtId="0" fontId="12" fillId="0" borderId="0" xfId="0" applyFont="1"/>
    <xf numFmtId="0" fontId="2" fillId="0" borderId="0" xfId="0" applyFont="1"/>
    <xf numFmtId="0" fontId="2" fillId="0" borderId="0" xfId="0" applyFont="1" applyFill="1"/>
    <xf numFmtId="0" fontId="3" fillId="0" borderId="0" xfId="0" applyFont="1" applyFill="1"/>
    <xf numFmtId="0" fontId="12" fillId="0" borderId="0" xfId="0" quotePrefix="1" applyFont="1" applyAlignment="1">
      <alignment horizontal="left" indent="1"/>
    </xf>
    <xf numFmtId="0" fontId="10" fillId="0" borderId="0" xfId="0" quotePrefix="1" applyFont="1"/>
    <xf numFmtId="0" fontId="0" fillId="0" borderId="0" xfId="17" applyFont="1" applyAlignment="1">
      <alignment vertical="center"/>
    </xf>
    <xf numFmtId="0" fontId="8" fillId="0" borderId="0" xfId="17" applyFont="1"/>
    <xf numFmtId="0" fontId="12" fillId="4" borderId="2" xfId="0" applyFont="1" applyFill="1" applyBorder="1" applyAlignment="1">
      <alignment vertical="center"/>
    </xf>
    <xf numFmtId="4" fontId="12" fillId="4" borderId="1" xfId="0" applyNumberFormat="1" applyFont="1" applyFill="1" applyBorder="1" applyAlignment="1">
      <alignment horizontal="right" vertical="center" wrapText="1" indent="1"/>
    </xf>
    <xf numFmtId="0" fontId="0" fillId="0" borderId="0" xfId="0" applyFont="1"/>
    <xf numFmtId="0" fontId="12" fillId="0" borderId="3" xfId="0" applyFont="1" applyBorder="1" applyAlignment="1">
      <alignment vertical="center"/>
    </xf>
    <xf numFmtId="0" fontId="12" fillId="0" borderId="3" xfId="0" applyFont="1" applyBorder="1" applyAlignment="1">
      <alignment horizontal="right" vertical="center"/>
    </xf>
    <xf numFmtId="0" fontId="12" fillId="0" borderId="2" xfId="0" applyFont="1" applyBorder="1" applyAlignment="1">
      <alignment vertical="center"/>
    </xf>
    <xf numFmtId="4" fontId="12" fillId="0" borderId="1" xfId="0" applyNumberFormat="1" applyFont="1" applyBorder="1" applyAlignment="1">
      <alignment horizontal="right" vertical="center" wrapText="1" indent="1"/>
    </xf>
    <xf numFmtId="0" fontId="3" fillId="0" borderId="2" xfId="0" applyFont="1" applyBorder="1" applyAlignment="1">
      <alignment vertical="center"/>
    </xf>
    <xf numFmtId="0" fontId="3" fillId="0" borderId="3" xfId="0" applyFont="1" applyBorder="1" applyAlignment="1">
      <alignment horizontal="left" vertical="center" indent="1"/>
    </xf>
    <xf numFmtId="4" fontId="10" fillId="0" borderId="1" xfId="0" applyNumberFormat="1" applyFont="1" applyBorder="1" applyAlignment="1">
      <alignment horizontal="right" vertical="center" wrapText="1" indent="1"/>
    </xf>
    <xf numFmtId="0" fontId="0" fillId="0" borderId="2" xfId="0" applyFont="1" applyBorder="1"/>
    <xf numFmtId="0" fontId="10" fillId="0" borderId="4" xfId="0" applyFont="1" applyBorder="1" applyAlignment="1">
      <alignment horizontal="left" vertical="center" wrapText="1" indent="1"/>
    </xf>
    <xf numFmtId="0" fontId="10" fillId="0" borderId="2" xfId="0" applyFont="1" applyBorder="1" applyAlignment="1">
      <alignment horizontal="left" vertical="center"/>
    </xf>
    <xf numFmtId="0" fontId="10" fillId="0" borderId="3" xfId="0" applyFont="1" applyBorder="1" applyAlignment="1">
      <alignment horizontal="left" vertical="center" indent="1"/>
    </xf>
    <xf numFmtId="0" fontId="10" fillId="0" borderId="3" xfId="0" applyFont="1" applyBorder="1" applyAlignment="1">
      <alignment horizontal="left" vertical="center" wrapText="1"/>
    </xf>
    <xf numFmtId="4" fontId="10" fillId="0" borderId="3" xfId="0" applyNumberFormat="1" applyFont="1" applyBorder="1" applyAlignment="1">
      <alignment horizontal="right" vertical="center" wrapText="1" indent="1"/>
    </xf>
    <xf numFmtId="0" fontId="3" fillId="0" borderId="2" xfId="0" applyFont="1" applyBorder="1" applyAlignment="1">
      <alignment horizontal="left" vertical="center"/>
    </xf>
    <xf numFmtId="0" fontId="3" fillId="0" borderId="2" xfId="0" applyFont="1" applyBorder="1" applyAlignment="1">
      <alignment horizontal="left"/>
    </xf>
    <xf numFmtId="4" fontId="10" fillId="0" borderId="1" xfId="0" applyNumberFormat="1" applyFont="1" applyBorder="1" applyAlignment="1">
      <alignment horizontal="right" vertical="center" indent="1"/>
    </xf>
    <xf numFmtId="0" fontId="10" fillId="0" borderId="3" xfId="0" applyFont="1" applyBorder="1" applyAlignment="1">
      <alignment horizontal="left" vertical="center"/>
    </xf>
    <xf numFmtId="4" fontId="10" fillId="0" borderId="6" xfId="0" applyNumberFormat="1" applyFont="1" applyBorder="1" applyAlignment="1">
      <alignment horizontal="right" vertical="center" indent="1"/>
    </xf>
    <xf numFmtId="0" fontId="12" fillId="4" borderId="1" xfId="0" applyFont="1" applyFill="1" applyBorder="1" applyAlignment="1">
      <alignment vertical="center"/>
    </xf>
    <xf numFmtId="0" fontId="0" fillId="0" borderId="0" xfId="17" applyFont="1"/>
    <xf numFmtId="0" fontId="0" fillId="0" borderId="0" xfId="17" applyFont="1" applyAlignment="1">
      <alignment horizontal="center" vertical="center"/>
    </xf>
    <xf numFmtId="0" fontId="12" fillId="4" borderId="22" xfId="0" applyFont="1" applyFill="1" applyBorder="1" applyAlignment="1">
      <alignment vertical="center"/>
    </xf>
    <xf numFmtId="4" fontId="12" fillId="4" borderId="1" xfId="0" applyNumberFormat="1" applyFont="1" applyFill="1" applyBorder="1" applyAlignment="1">
      <alignment horizontal="right" vertical="center"/>
    </xf>
    <xf numFmtId="0" fontId="0" fillId="0" borderId="3" xfId="0" applyFont="1" applyBorder="1"/>
    <xf numFmtId="4" fontId="12" fillId="0" borderId="3" xfId="0" applyNumberFormat="1" applyFont="1" applyBorder="1" applyAlignment="1">
      <alignment horizontal="right" vertical="center"/>
    </xf>
    <xf numFmtId="0" fontId="12" fillId="0" borderId="4" xfId="0" applyFont="1" applyBorder="1" applyAlignment="1">
      <alignment vertical="center"/>
    </xf>
    <xf numFmtId="49" fontId="2" fillId="0" borderId="2" xfId="0" applyNumberFormat="1" applyFont="1" applyBorder="1" applyAlignment="1">
      <alignment vertical="center"/>
    </xf>
    <xf numFmtId="0" fontId="3" fillId="0" borderId="4" xfId="0" applyFont="1" applyBorder="1" applyAlignment="1">
      <alignment horizontal="left" vertical="center" indent="1"/>
    </xf>
    <xf numFmtId="4" fontId="3" fillId="0" borderId="1" xfId="0" applyNumberFormat="1" applyFont="1" applyBorder="1" applyAlignment="1">
      <alignment horizontal="right" vertical="center" wrapText="1" indent="1"/>
    </xf>
    <xf numFmtId="49" fontId="3" fillId="0" borderId="2" xfId="0" applyNumberFormat="1" applyFont="1" applyBorder="1"/>
    <xf numFmtId="0" fontId="3" fillId="0" borderId="4" xfId="0" applyFont="1" applyBorder="1" applyAlignment="1">
      <alignment horizontal="left" vertical="center" wrapText="1" indent="1"/>
    </xf>
    <xf numFmtId="0" fontId="3" fillId="0" borderId="3" xfId="0" applyFont="1" applyBorder="1"/>
    <xf numFmtId="0" fontId="3" fillId="0" borderId="3" xfId="0" applyFont="1" applyBorder="1" applyAlignment="1">
      <alignment vertical="center"/>
    </xf>
    <xf numFmtId="4" fontId="3" fillId="0" borderId="3" xfId="0" applyNumberFormat="1" applyFont="1" applyBorder="1" applyAlignment="1">
      <alignment horizontal="right" vertical="center"/>
    </xf>
    <xf numFmtId="0" fontId="2" fillId="0" borderId="2" xfId="0" applyFont="1" applyBorder="1" applyAlignment="1">
      <alignment vertical="center"/>
    </xf>
    <xf numFmtId="0" fontId="2" fillId="0" borderId="4" xfId="0" applyFont="1" applyBorder="1" applyAlignment="1">
      <alignment vertical="center"/>
    </xf>
    <xf numFmtId="4" fontId="2" fillId="0" borderId="1" xfId="0" applyNumberFormat="1" applyFont="1" applyBorder="1" applyAlignment="1">
      <alignment horizontal="right" vertical="center" wrapText="1" indent="1"/>
    </xf>
    <xf numFmtId="4" fontId="3" fillId="0" borderId="1" xfId="0" applyNumberFormat="1" applyFont="1" applyBorder="1" applyAlignment="1">
      <alignment horizontal="right" vertical="center" indent="1"/>
    </xf>
    <xf numFmtId="0" fontId="10" fillId="0" borderId="3" xfId="0" applyFont="1" applyBorder="1" applyAlignment="1">
      <alignment vertical="center"/>
    </xf>
    <xf numFmtId="4" fontId="10" fillId="0" borderId="3" xfId="0" applyNumberFormat="1" applyFont="1" applyBorder="1" applyAlignment="1">
      <alignment horizontal="right" vertical="center"/>
    </xf>
    <xf numFmtId="0" fontId="12" fillId="2" borderId="2" xfId="0" applyFont="1" applyFill="1" applyBorder="1" applyAlignment="1">
      <alignment vertical="center"/>
    </xf>
    <xf numFmtId="0" fontId="11" fillId="6" borderId="0" xfId="0" applyFont="1" applyFill="1" applyAlignment="1">
      <alignment horizontal="center" vertical="center"/>
    </xf>
    <xf numFmtId="0" fontId="11" fillId="6" borderId="0" xfId="0" applyFont="1" applyFill="1" applyAlignment="1">
      <alignment horizontal="center" vertical="center" wrapText="1"/>
    </xf>
    <xf numFmtId="0" fontId="10" fillId="0" borderId="0" xfId="0" applyFont="1" applyAlignment="1">
      <alignment horizontal="center" vertical="center"/>
    </xf>
    <xf numFmtId="0" fontId="2" fillId="3" borderId="0" xfId="8" applyFont="1" applyFill="1" applyAlignment="1">
      <alignment horizontal="centerContinuous" vertical="center" wrapText="1"/>
    </xf>
    <xf numFmtId="0" fontId="0" fillId="3" borderId="0" xfId="0" applyFont="1" applyFill="1" applyAlignment="1">
      <alignment horizontal="centerContinuous"/>
    </xf>
    <xf numFmtId="0" fontId="9" fillId="3" borderId="0" xfId="0" applyFont="1" applyFill="1" applyAlignment="1">
      <alignment horizontal="centerContinuous"/>
    </xf>
    <xf numFmtId="0" fontId="8" fillId="0" borderId="0" xfId="0" applyFont="1" applyAlignment="1">
      <alignment vertical="center"/>
    </xf>
    <xf numFmtId="0" fontId="3" fillId="0" borderId="0" xfId="8" applyFont="1"/>
    <xf numFmtId="0" fontId="2" fillId="0" borderId="0" xfId="8" applyFont="1"/>
    <xf numFmtId="0" fontId="3" fillId="0" borderId="0" xfId="8" applyFont="1" applyAlignment="1">
      <alignment horizontal="left"/>
    </xf>
    <xf numFmtId="0" fontId="3" fillId="0" borderId="0" xfId="8" applyFont="1" applyAlignment="1">
      <alignment horizontal="left" wrapText="1"/>
    </xf>
    <xf numFmtId="0" fontId="3" fillId="0" borderId="0" xfId="8" quotePrefix="1" applyFont="1" applyAlignment="1">
      <alignment horizontal="left" vertical="top" wrapText="1" indent="1"/>
    </xf>
    <xf numFmtId="0" fontId="3" fillId="0" borderId="0" xfId="8" quotePrefix="1" applyFont="1" applyAlignment="1">
      <alignment horizontal="left" vertical="top" indent="1"/>
    </xf>
    <xf numFmtId="0" fontId="3" fillId="0" borderId="0" xfId="8" applyFont="1" applyAlignment="1">
      <alignment horizontal="left" vertical="top"/>
    </xf>
    <xf numFmtId="0" fontId="3" fillId="0" borderId="0" xfId="8" applyFont="1" applyAlignment="1">
      <alignment horizontal="left" indent="1"/>
    </xf>
    <xf numFmtId="0" fontId="3" fillId="0" borderId="0" xfId="8" applyFont="1" applyAlignment="1">
      <alignment wrapText="1"/>
    </xf>
    <xf numFmtId="0" fontId="3" fillId="0" borderId="0" xfId="8" quotePrefix="1" applyFont="1" applyAlignment="1">
      <alignment horizontal="left" wrapText="1" indent="1"/>
    </xf>
    <xf numFmtId="0" fontId="7" fillId="0" borderId="0" xfId="0" applyFont="1" applyAlignment="1">
      <alignment horizontal="left" indent="2"/>
    </xf>
    <xf numFmtId="0" fontId="8" fillId="0" borderId="0" xfId="7" applyFont="1" applyFill="1" applyBorder="1" applyAlignment="1" applyProtection="1">
      <alignment vertical="top"/>
      <protection locked="0"/>
    </xf>
    <xf numFmtId="0" fontId="0" fillId="0" borderId="0" xfId="7" applyFont="1" applyFill="1" applyBorder="1" applyAlignment="1" applyProtection="1">
      <alignment horizontal="center" vertical="top"/>
      <protection locked="0"/>
    </xf>
    <xf numFmtId="0" fontId="2" fillId="2" borderId="4" xfId="7" applyFont="1" applyFill="1" applyBorder="1" applyAlignment="1">
      <alignment horizontal="center" vertical="center" wrapText="1"/>
    </xf>
    <xf numFmtId="0" fontId="2" fillId="2" borderId="1" xfId="7" applyFont="1" applyFill="1" applyBorder="1" applyAlignment="1">
      <alignment horizontal="center" vertical="center" wrapText="1"/>
    </xf>
    <xf numFmtId="0" fontId="2" fillId="2" borderId="2" xfId="7" applyFont="1" applyFill="1" applyBorder="1" applyAlignment="1">
      <alignment horizontal="center" vertical="center" wrapText="1"/>
    </xf>
    <xf numFmtId="0" fontId="2" fillId="2" borderId="4" xfId="7" quotePrefix="1" applyFont="1" applyFill="1" applyBorder="1" applyAlignment="1">
      <alignment horizontal="center" vertical="center" wrapText="1"/>
    </xf>
    <xf numFmtId="0" fontId="2" fillId="2" borderId="1" xfId="7" quotePrefix="1" applyFont="1" applyFill="1" applyBorder="1" applyAlignment="1">
      <alignment horizontal="center" vertical="center" wrapText="1"/>
    </xf>
    <xf numFmtId="0" fontId="0" fillId="0" borderId="20" xfId="7" applyFont="1" applyFill="1" applyBorder="1" applyAlignment="1" applyProtection="1">
      <alignment vertical="top"/>
      <protection locked="0"/>
    </xf>
    <xf numFmtId="0" fontId="0" fillId="0" borderId="0" xfId="7" applyFont="1" applyFill="1" applyBorder="1" applyAlignment="1" applyProtection="1">
      <alignment vertical="top" wrapText="1"/>
      <protection locked="0"/>
    </xf>
    <xf numFmtId="4" fontId="0" fillId="0" borderId="8" xfId="7" applyNumberFormat="1" applyFont="1" applyFill="1" applyBorder="1" applyAlignment="1" applyProtection="1">
      <alignment vertical="top"/>
      <protection locked="0"/>
    </xf>
    <xf numFmtId="0" fontId="3" fillId="0" borderId="20" xfId="7" applyFont="1" applyFill="1" applyBorder="1" applyAlignment="1" applyProtection="1">
      <alignment vertical="top"/>
      <protection locked="0"/>
    </xf>
    <xf numFmtId="0" fontId="3" fillId="0" borderId="0" xfId="7" applyFont="1" applyFill="1" applyBorder="1" applyAlignment="1" applyProtection="1">
      <alignment vertical="top" wrapText="1"/>
      <protection locked="0"/>
    </xf>
    <xf numFmtId="4" fontId="0" fillId="0" borderId="9" xfId="7" applyNumberFormat="1" applyFont="1" applyFill="1" applyBorder="1" applyAlignment="1" applyProtection="1">
      <alignment vertical="top"/>
      <protection locked="0"/>
    </xf>
    <xf numFmtId="4" fontId="0" fillId="0" borderId="10" xfId="7" applyNumberFormat="1" applyFont="1" applyFill="1" applyBorder="1" applyAlignment="1" applyProtection="1">
      <alignment vertical="top"/>
      <protection locked="0"/>
    </xf>
    <xf numFmtId="0" fontId="3" fillId="0" borderId="2" xfId="7" quotePrefix="1" applyFont="1" applyFill="1" applyBorder="1" applyAlignment="1" applyProtection="1">
      <alignment horizontal="center" vertical="top"/>
      <protection locked="0"/>
    </xf>
    <xf numFmtId="0" fontId="2" fillId="0" borderId="3" xfId="7" applyFont="1" applyFill="1" applyBorder="1" applyAlignment="1" applyProtection="1">
      <alignment horizontal="left" vertical="top" indent="3"/>
      <protection locked="0"/>
    </xf>
    <xf numFmtId="4" fontId="3" fillId="0" borderId="1" xfId="7" applyNumberFormat="1" applyFont="1" applyFill="1" applyBorder="1" applyAlignment="1" applyProtection="1">
      <alignment vertical="top"/>
      <protection locked="0"/>
    </xf>
    <xf numFmtId="4" fontId="3" fillId="0" borderId="3" xfId="7" applyNumberFormat="1" applyFont="1" applyFill="1" applyBorder="1" applyAlignment="1" applyProtection="1">
      <alignment vertical="top"/>
      <protection locked="0"/>
    </xf>
    <xf numFmtId="4" fontId="3" fillId="0" borderId="8" xfId="7" applyNumberFormat="1" applyFont="1" applyFill="1" applyBorder="1" applyAlignment="1" applyProtection="1">
      <alignment vertical="top"/>
      <protection locked="0"/>
    </xf>
    <xf numFmtId="0" fontId="3" fillId="0" borderId="5" xfId="7" quotePrefix="1" applyFont="1" applyFill="1" applyBorder="1" applyAlignment="1" applyProtection="1">
      <alignment horizontal="center" vertical="top"/>
      <protection locked="0"/>
    </xf>
    <xf numFmtId="0" fontId="3" fillId="0" borderId="6" xfId="7" applyFont="1" applyFill="1" applyBorder="1" applyAlignment="1" applyProtection="1">
      <alignment vertical="top"/>
      <protection locked="0"/>
    </xf>
    <xf numFmtId="4" fontId="3" fillId="0" borderId="6" xfId="7" applyNumberFormat="1" applyFont="1" applyFill="1" applyBorder="1" applyAlignment="1" applyProtection="1">
      <alignment vertical="top"/>
      <protection locked="0"/>
    </xf>
    <xf numFmtId="4" fontId="3" fillId="0" borderId="7" xfId="7" applyNumberFormat="1" applyFont="1" applyFill="1" applyBorder="1" applyAlignment="1" applyProtection="1">
      <alignment vertical="top"/>
      <protection locked="0"/>
    </xf>
    <xf numFmtId="4" fontId="2" fillId="0" borderId="2" xfId="7" applyNumberFormat="1" applyFont="1" applyFill="1" applyBorder="1" applyAlignment="1" applyProtection="1">
      <alignment vertical="top"/>
      <protection locked="0"/>
    </xf>
    <xf numFmtId="4" fontId="2" fillId="0" borderId="3" xfId="7" applyNumberFormat="1" applyFont="1" applyFill="1" applyBorder="1" applyAlignment="1" applyProtection="1">
      <alignment vertical="top"/>
      <protection locked="0"/>
    </xf>
    <xf numFmtId="4" fontId="3" fillId="0" borderId="10" xfId="7" applyNumberFormat="1" applyFont="1" applyFill="1" applyBorder="1" applyAlignment="1" applyProtection="1">
      <alignment vertical="top"/>
      <protection locked="0"/>
    </xf>
    <xf numFmtId="0" fontId="2" fillId="0" borderId="20" xfId="7" applyFont="1" applyFill="1" applyBorder="1" applyAlignment="1" applyProtection="1">
      <alignment horizontal="left" vertical="top"/>
    </xf>
    <xf numFmtId="0" fontId="2" fillId="0" borderId="0" xfId="7" applyFont="1" applyFill="1" applyBorder="1" applyAlignment="1" applyProtection="1">
      <alignment horizontal="justify" vertical="top" wrapText="1"/>
    </xf>
    <xf numFmtId="4" fontId="2" fillId="0" borderId="8" xfId="7" applyNumberFormat="1" applyFont="1" applyFill="1" applyBorder="1" applyAlignment="1" applyProtection="1">
      <alignment vertical="top"/>
      <protection locked="0"/>
    </xf>
    <xf numFmtId="0" fontId="3" fillId="0" borderId="20" xfId="7" applyFont="1" applyFill="1" applyBorder="1" applyAlignment="1" applyProtection="1">
      <alignment horizontal="center" vertical="top"/>
    </xf>
    <xf numFmtId="0" fontId="3" fillId="0" borderId="0" xfId="7" applyFont="1" applyFill="1" applyBorder="1" applyAlignment="1" applyProtection="1">
      <alignment horizontal="left" vertical="top" wrapText="1"/>
    </xf>
    <xf numFmtId="4" fontId="3" fillId="0" borderId="9" xfId="7" applyNumberFormat="1" applyFont="1" applyFill="1" applyBorder="1" applyAlignment="1" applyProtection="1">
      <alignment vertical="top"/>
      <protection locked="0"/>
    </xf>
    <xf numFmtId="4" fontId="2" fillId="0" borderId="9" xfId="7" applyNumberFormat="1" applyFont="1" applyFill="1" applyBorder="1" applyAlignment="1" applyProtection="1">
      <alignment vertical="top"/>
      <protection locked="0"/>
    </xf>
    <xf numFmtId="0" fontId="2" fillId="0" borderId="20" xfId="7" applyFont="1" applyFill="1" applyBorder="1" applyAlignment="1" applyProtection="1">
      <alignment vertical="top"/>
    </xf>
    <xf numFmtId="0" fontId="2" fillId="0" borderId="0" xfId="7" applyFont="1" applyFill="1" applyBorder="1" applyAlignment="1" applyProtection="1">
      <alignment vertical="top"/>
    </xf>
    <xf numFmtId="0" fontId="2" fillId="0" borderId="20" xfId="8" applyFont="1" applyFill="1" applyBorder="1" applyAlignment="1" applyProtection="1">
      <alignment horizontal="center" vertical="top"/>
    </xf>
    <xf numFmtId="0" fontId="3" fillId="0" borderId="2" xfId="7" quotePrefix="1" applyFont="1" applyFill="1" applyBorder="1" applyAlignment="1" applyProtection="1">
      <alignment horizontal="center" vertical="top"/>
    </xf>
    <xf numFmtId="0" fontId="2" fillId="0" borderId="3" xfId="7" applyFont="1" applyFill="1" applyBorder="1" applyAlignment="1" applyProtection="1">
      <alignment horizontal="center" vertical="top" wrapText="1"/>
    </xf>
    <xf numFmtId="0" fontId="3" fillId="0" borderId="6" xfId="7" quotePrefix="1" applyFont="1" applyFill="1" applyBorder="1" applyAlignment="1" applyProtection="1">
      <alignment horizontal="center" vertical="top"/>
      <protection locked="0"/>
    </xf>
    <xf numFmtId="4" fontId="2" fillId="0" borderId="4" xfId="7" applyNumberFormat="1" applyFont="1" applyFill="1" applyBorder="1" applyAlignment="1" applyProtection="1">
      <alignment vertical="top"/>
      <protection locked="0"/>
    </xf>
    <xf numFmtId="0" fontId="0" fillId="0" borderId="0" xfId="7" applyFont="1" applyFill="1" applyBorder="1" applyAlignment="1" applyProtection="1">
      <alignment vertical="top"/>
      <protection locked="0"/>
    </xf>
    <xf numFmtId="4" fontId="2" fillId="2" borderId="1" xfId="9" applyNumberFormat="1" applyFont="1" applyFill="1" applyBorder="1" applyAlignment="1">
      <alignment horizontal="center" vertical="center" wrapText="1"/>
    </xf>
    <xf numFmtId="0" fontId="2" fillId="2" borderId="1" xfId="9" applyNumberFormat="1" applyFont="1" applyFill="1" applyBorder="1" applyAlignment="1">
      <alignment horizontal="center" vertical="center" wrapText="1"/>
    </xf>
    <xf numFmtId="0" fontId="3" fillId="0" borderId="20" xfId="0" applyFont="1" applyFill="1" applyBorder="1" applyAlignment="1" applyProtection="1">
      <alignment horizontal="left"/>
    </xf>
    <xf numFmtId="0" fontId="2" fillId="0" borderId="0" xfId="0" applyFont="1" applyFill="1" applyBorder="1" applyProtection="1"/>
    <xf numFmtId="4" fontId="3" fillId="0" borderId="8" xfId="0" applyNumberFormat="1" applyFont="1" applyFill="1" applyBorder="1" applyProtection="1">
      <protection locked="0"/>
    </xf>
    <xf numFmtId="0" fontId="3" fillId="0" borderId="20" xfId="0" applyFont="1" applyFill="1" applyBorder="1" applyAlignment="1" applyProtection="1">
      <alignment horizontal="center"/>
    </xf>
    <xf numFmtId="0" fontId="3" fillId="0" borderId="0" xfId="0" applyFont="1" applyFill="1" applyBorder="1" applyAlignment="1" applyProtection="1">
      <alignment horizontal="left"/>
    </xf>
    <xf numFmtId="4" fontId="3" fillId="0" borderId="9" xfId="0" applyNumberFormat="1" applyFont="1" applyFill="1" applyBorder="1" applyProtection="1">
      <protection locked="0"/>
    </xf>
    <xf numFmtId="0" fontId="3" fillId="0" borderId="22" xfId="0" applyFont="1" applyFill="1" applyBorder="1" applyAlignment="1" applyProtection="1">
      <alignment horizontal="center"/>
    </xf>
    <xf numFmtId="0" fontId="3" fillId="0" borderId="11" xfId="0" applyFont="1" applyFill="1" applyBorder="1" applyAlignment="1" applyProtection="1">
      <alignment horizontal="left"/>
    </xf>
    <xf numFmtId="4" fontId="3" fillId="0" borderId="10" xfId="0" applyNumberFormat="1" applyFont="1" applyFill="1" applyBorder="1" applyProtection="1">
      <protection locked="0"/>
    </xf>
    <xf numFmtId="0" fontId="3" fillId="0" borderId="22" xfId="0" applyFont="1" applyFill="1" applyBorder="1" applyProtection="1">
      <protection locked="0"/>
    </xf>
    <xf numFmtId="0" fontId="2" fillId="0" borderId="11" xfId="0" applyFont="1" applyFill="1" applyBorder="1" applyAlignment="1" applyProtection="1">
      <alignment horizontal="left"/>
      <protection locked="0"/>
    </xf>
    <xf numFmtId="4" fontId="2" fillId="0" borderId="10" xfId="0" applyNumberFormat="1" applyFont="1" applyFill="1" applyBorder="1" applyProtection="1">
      <protection locked="0"/>
    </xf>
    <xf numFmtId="0" fontId="3" fillId="0" borderId="0" xfId="0" applyFont="1" applyBorder="1" applyProtection="1"/>
    <xf numFmtId="0" fontId="3" fillId="0" borderId="8" xfId="0" applyFont="1" applyBorder="1" applyProtection="1">
      <protection locked="0"/>
    </xf>
    <xf numFmtId="4" fontId="3" fillId="0" borderId="9" xfId="0" applyNumberFormat="1" applyFont="1" applyBorder="1" applyProtection="1">
      <protection locked="0"/>
    </xf>
    <xf numFmtId="0" fontId="3" fillId="0" borderId="9" xfId="0" applyFont="1" applyBorder="1" applyProtection="1">
      <protection locked="0"/>
    </xf>
    <xf numFmtId="0" fontId="3" fillId="0" borderId="11" xfId="0" applyFont="1" applyBorder="1" applyProtection="1"/>
    <xf numFmtId="0" fontId="3" fillId="0" borderId="10" xfId="0" applyFont="1" applyBorder="1" applyProtection="1">
      <protection locked="0"/>
    </xf>
    <xf numFmtId="0" fontId="2" fillId="0" borderId="22" xfId="0" applyFont="1" applyFill="1" applyBorder="1" applyProtection="1">
      <protection locked="0"/>
    </xf>
    <xf numFmtId="0" fontId="2" fillId="0" borderId="0" xfId="9" applyFont="1" applyFill="1" applyBorder="1" applyAlignment="1" applyProtection="1">
      <alignment horizontal="center" vertical="center" wrapText="1"/>
      <protection locked="0"/>
    </xf>
    <xf numFmtId="0" fontId="0" fillId="0" borderId="5" xfId="0" applyBorder="1" applyProtection="1">
      <protection locked="0"/>
    </xf>
    <xf numFmtId="0" fontId="3" fillId="0" borderId="7" xfId="9" applyFont="1" applyFill="1" applyBorder="1" applyAlignment="1">
      <alignment horizontal="center" vertical="center"/>
    </xf>
    <xf numFmtId="4" fontId="3" fillId="0" borderId="8" xfId="9" applyNumberFormat="1" applyFont="1" applyFill="1" applyBorder="1" applyAlignment="1">
      <alignment horizontal="center" vertical="center" wrapText="1"/>
    </xf>
    <xf numFmtId="0" fontId="0" fillId="0" borderId="20" xfId="0" applyBorder="1" applyProtection="1">
      <protection locked="0"/>
    </xf>
    <xf numFmtId="0" fontId="3" fillId="0" borderId="21" xfId="0" applyFont="1" applyFill="1" applyBorder="1" applyProtection="1">
      <protection locked="0"/>
    </xf>
    <xf numFmtId="0" fontId="3" fillId="0" borderId="23" xfId="0" applyFont="1" applyFill="1" applyBorder="1" applyProtection="1">
      <protection locked="0"/>
    </xf>
    <xf numFmtId="0" fontId="0" fillId="0" borderId="2" xfId="0" applyBorder="1" applyProtection="1">
      <protection locked="0"/>
    </xf>
    <xf numFmtId="0" fontId="2" fillId="0" borderId="3" xfId="0" applyFont="1" applyFill="1" applyBorder="1" applyAlignment="1" applyProtection="1">
      <alignment horizontal="left"/>
      <protection locked="0"/>
    </xf>
    <xf numFmtId="4" fontId="2" fillId="0" borderId="1" xfId="0" applyNumberFormat="1" applyFont="1" applyFill="1" applyBorder="1" applyProtection="1">
      <protection locked="0"/>
    </xf>
    <xf numFmtId="0" fontId="0" fillId="0" borderId="6" xfId="0" applyBorder="1" applyProtection="1">
      <protection locked="0"/>
    </xf>
    <xf numFmtId="4" fontId="0" fillId="0" borderId="8" xfId="0" applyNumberFormat="1" applyBorder="1" applyProtection="1">
      <protection locked="0"/>
    </xf>
    <xf numFmtId="0" fontId="0" fillId="0" borderId="0" xfId="0" applyBorder="1" applyProtection="1">
      <protection locked="0"/>
    </xf>
    <xf numFmtId="4" fontId="0" fillId="0" borderId="9" xfId="0" applyNumberFormat="1" applyBorder="1" applyProtection="1">
      <protection locked="0"/>
    </xf>
    <xf numFmtId="4" fontId="0" fillId="0" borderId="10" xfId="0" applyNumberFormat="1" applyBorder="1" applyProtection="1">
      <protection locked="0"/>
    </xf>
    <xf numFmtId="0" fontId="0" fillId="0" borderId="0" xfId="0" applyBorder="1" applyAlignment="1" applyProtection="1">
      <alignment wrapText="1"/>
      <protection locked="0"/>
    </xf>
    <xf numFmtId="0" fontId="0" fillId="0" borderId="22" xfId="0" applyBorder="1" applyProtection="1">
      <protection locked="0"/>
    </xf>
    <xf numFmtId="0" fontId="0" fillId="0" borderId="11" xfId="0" applyBorder="1" applyProtection="1">
      <protection locked="0"/>
    </xf>
    <xf numFmtId="0" fontId="3" fillId="0" borderId="20" xfId="0" applyFont="1" applyFill="1" applyBorder="1" applyAlignment="1">
      <alignment horizontal="left" vertical="center"/>
    </xf>
    <xf numFmtId="0" fontId="3" fillId="0" borderId="0" xfId="0" applyFont="1" applyFill="1" applyBorder="1" applyAlignment="1">
      <alignment wrapText="1"/>
    </xf>
    <xf numFmtId="0" fontId="2" fillId="0" borderId="20" xfId="0" applyFont="1" applyFill="1" applyBorder="1" applyAlignment="1">
      <alignment horizontal="left" vertical="center"/>
    </xf>
    <xf numFmtId="0" fontId="2" fillId="0" borderId="0" xfId="0" applyFont="1" applyFill="1" applyBorder="1" applyAlignment="1">
      <alignment wrapText="1"/>
    </xf>
    <xf numFmtId="0" fontId="2" fillId="0" borderId="20" xfId="0" applyFont="1" applyFill="1" applyBorder="1" applyAlignment="1">
      <alignment horizontal="center" vertical="center"/>
    </xf>
    <xf numFmtId="0" fontId="3" fillId="0" borderId="0" xfId="0" applyFont="1" applyFill="1" applyBorder="1" applyAlignment="1">
      <alignment horizontal="left" wrapText="1"/>
    </xf>
    <xf numFmtId="0" fontId="3" fillId="0" borderId="20" xfId="0" applyFont="1" applyFill="1" applyBorder="1" applyAlignment="1">
      <alignment horizontal="center" vertical="center"/>
    </xf>
    <xf numFmtId="0" fontId="2" fillId="0" borderId="0" xfId="0" applyFont="1" applyFill="1" applyBorder="1" applyAlignment="1">
      <alignment horizontal="left" wrapText="1"/>
    </xf>
    <xf numFmtId="0" fontId="2" fillId="0" borderId="2" xfId="0" applyFont="1" applyFill="1" applyBorder="1" applyProtection="1">
      <protection locked="0"/>
    </xf>
    <xf numFmtId="0" fontId="0" fillId="0" borderId="0" xfId="0" applyFont="1" applyFill="1" applyProtection="1">
      <protection locked="0"/>
    </xf>
    <xf numFmtId="0" fontId="0" fillId="0" borderId="0" xfId="0" applyFont="1" applyProtection="1">
      <protection locked="0"/>
    </xf>
    <xf numFmtId="0" fontId="2" fillId="2" borderId="4"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166" fontId="2" fillId="2" borderId="2" xfId="2" applyNumberFormat="1" applyFont="1" applyFill="1" applyBorder="1" applyAlignment="1" applyProtection="1">
      <alignment horizontal="center" vertical="center" wrapText="1"/>
    </xf>
    <xf numFmtId="166" fontId="2" fillId="2" borderId="1" xfId="2" applyNumberFormat="1" applyFont="1" applyFill="1" applyBorder="1" applyAlignment="1" applyProtection="1">
      <alignment horizontal="center" vertical="center" wrapText="1"/>
    </xf>
    <xf numFmtId="0" fontId="3" fillId="0" borderId="1" xfId="0" applyFont="1" applyFill="1" applyBorder="1" applyAlignment="1" applyProtection="1">
      <alignment horizontal="left"/>
      <protection locked="0"/>
    </xf>
    <xf numFmtId="4" fontId="3" fillId="0" borderId="1" xfId="0" applyNumberFormat="1" applyFont="1" applyFill="1" applyBorder="1" applyAlignment="1" applyProtection="1">
      <alignment horizontal="right"/>
      <protection locked="0"/>
    </xf>
    <xf numFmtId="4" fontId="2" fillId="0" borderId="1" xfId="0" applyNumberFormat="1" applyFont="1" applyFill="1" applyBorder="1" applyAlignment="1" applyProtection="1">
      <alignment horizontal="right"/>
      <protection locked="0"/>
    </xf>
    <xf numFmtId="4" fontId="2" fillId="0" borderId="3" xfId="0" applyNumberFormat="1" applyFont="1" applyFill="1" applyBorder="1" applyAlignment="1" applyProtection="1">
      <alignment horizontal="right"/>
      <protection locked="0"/>
    </xf>
    <xf numFmtId="0" fontId="3" fillId="0" borderId="1" xfId="0" applyFont="1" applyFill="1" applyBorder="1" applyAlignment="1" applyProtection="1">
      <alignment horizontal="center"/>
      <protection locked="0"/>
    </xf>
    <xf numFmtId="0" fontId="2" fillId="0" borderId="3" xfId="7" applyFont="1" applyFill="1" applyBorder="1" applyAlignment="1" applyProtection="1">
      <alignment horizontal="center" vertical="center" wrapText="1"/>
      <protection locked="0"/>
    </xf>
    <xf numFmtId="166" fontId="3" fillId="0" borderId="1" xfId="2" applyNumberFormat="1" applyFont="1" applyFill="1" applyBorder="1" applyAlignment="1" applyProtection="1">
      <alignment horizontal="center" vertical="center"/>
      <protection locked="0"/>
    </xf>
    <xf numFmtId="4" fontId="3" fillId="0" borderId="1" xfId="2" applyNumberFormat="1" applyFont="1" applyFill="1" applyBorder="1" applyAlignment="1" applyProtection="1">
      <alignment horizontal="center" vertical="center"/>
      <protection locked="0"/>
    </xf>
    <xf numFmtId="0" fontId="3" fillId="0" borderId="1" xfId="7" applyFont="1" applyFill="1" applyBorder="1" applyAlignment="1" applyProtection="1">
      <alignment horizontal="left"/>
      <protection locked="0"/>
    </xf>
    <xf numFmtId="4" fontId="3" fillId="0" borderId="1" xfId="7" applyNumberFormat="1" applyFont="1" applyFill="1" applyBorder="1" applyAlignment="1" applyProtection="1">
      <alignment horizontal="right"/>
      <protection locked="0"/>
    </xf>
    <xf numFmtId="0" fontId="3" fillId="0" borderId="1" xfId="7" applyFont="1" applyFill="1" applyBorder="1" applyAlignment="1" applyProtection="1">
      <alignment horizontal="center"/>
      <protection locked="0"/>
    </xf>
    <xf numFmtId="4" fontId="2" fillId="0" borderId="1" xfId="7" applyNumberFormat="1" applyFont="1" applyFill="1" applyBorder="1" applyAlignment="1" applyProtection="1">
      <alignment horizontal="right"/>
      <protection locked="0"/>
    </xf>
    <xf numFmtId="0" fontId="2" fillId="0" borderId="3" xfId="7" applyFont="1" applyFill="1" applyBorder="1" applyAlignment="1" applyProtection="1">
      <alignment horizontal="left"/>
      <protection locked="0"/>
    </xf>
    <xf numFmtId="4" fontId="2" fillId="0" borderId="3" xfId="7" applyNumberFormat="1" applyFont="1" applyFill="1" applyBorder="1" applyAlignment="1" applyProtection="1">
      <alignment horizontal="right"/>
      <protection locked="0"/>
    </xf>
    <xf numFmtId="0" fontId="2" fillId="0" borderId="1" xfId="7" applyFont="1" applyFill="1" applyBorder="1" applyAlignment="1" applyProtection="1">
      <alignment horizontal="left"/>
      <protection locked="0"/>
    </xf>
    <xf numFmtId="4" fontId="0" fillId="0" borderId="0" xfId="7" applyNumberFormat="1" applyFont="1" applyProtection="1">
      <protection locked="0"/>
    </xf>
    <xf numFmtId="0" fontId="0" fillId="0" borderId="0" xfId="7" applyFont="1" applyProtection="1">
      <protection locked="0"/>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0" borderId="5" xfId="0" applyFont="1" applyFill="1" applyBorder="1" applyAlignment="1">
      <alignment vertical="center"/>
    </xf>
    <xf numFmtId="4" fontId="2" fillId="0" borderId="8" xfId="0" applyNumberFormat="1" applyFont="1" applyFill="1" applyBorder="1" applyAlignment="1">
      <alignment vertical="center" wrapText="1"/>
    </xf>
    <xf numFmtId="4" fontId="2" fillId="0" borderId="7" xfId="0" applyNumberFormat="1" applyFont="1" applyFill="1" applyBorder="1" applyAlignment="1">
      <alignment vertical="center" wrapText="1"/>
    </xf>
    <xf numFmtId="0" fontId="3" fillId="0" borderId="20" xfId="0" applyFont="1" applyFill="1" applyBorder="1" applyAlignment="1">
      <alignment horizontal="left" vertical="center" indent="1"/>
    </xf>
    <xf numFmtId="4" fontId="3" fillId="0" borderId="9" xfId="0" applyNumberFormat="1" applyFont="1" applyFill="1" applyBorder="1" applyAlignment="1">
      <alignment vertical="center" wrapText="1"/>
    </xf>
    <xf numFmtId="4" fontId="3" fillId="0" borderId="21" xfId="0" applyNumberFormat="1" applyFont="1" applyFill="1" applyBorder="1" applyAlignment="1">
      <alignment vertical="center" wrapText="1"/>
    </xf>
    <xf numFmtId="0" fontId="2" fillId="0" borderId="20" xfId="0" applyFont="1" applyFill="1" applyBorder="1" applyAlignment="1">
      <alignment vertical="center"/>
    </xf>
    <xf numFmtId="4" fontId="2" fillId="0" borderId="9" xfId="0" applyNumberFormat="1" applyFont="1" applyFill="1" applyBorder="1" applyAlignment="1">
      <alignment vertical="center" wrapText="1"/>
    </xf>
    <xf numFmtId="4" fontId="2" fillId="0" borderId="21" xfId="0" applyNumberFormat="1" applyFont="1" applyFill="1" applyBorder="1" applyAlignment="1">
      <alignment vertical="center" wrapText="1"/>
    </xf>
    <xf numFmtId="0" fontId="2" fillId="0" borderId="22" xfId="0" applyFont="1" applyBorder="1" applyAlignment="1">
      <alignment horizontal="left" vertical="center"/>
    </xf>
    <xf numFmtId="4" fontId="2" fillId="0" borderId="10" xfId="0" applyNumberFormat="1" applyFont="1" applyFill="1" applyBorder="1" applyAlignment="1">
      <alignment vertical="center" wrapText="1"/>
    </xf>
    <xf numFmtId="4" fontId="2" fillId="0" borderId="23" xfId="0" applyNumberFormat="1" applyFont="1" applyFill="1" applyBorder="1" applyAlignment="1">
      <alignment vertical="center" wrapText="1"/>
    </xf>
    <xf numFmtId="0" fontId="2" fillId="0" borderId="0" xfId="0" applyFont="1" applyBorder="1" applyAlignment="1">
      <alignment horizontal="left" vertical="center"/>
    </xf>
    <xf numFmtId="4" fontId="2" fillId="0" borderId="0" xfId="0" applyNumberFormat="1" applyFont="1" applyFill="1" applyBorder="1" applyAlignment="1">
      <alignment vertical="center" wrapText="1"/>
    </xf>
    <xf numFmtId="0" fontId="8" fillId="0" borderId="5" xfId="0" applyFont="1" applyBorder="1"/>
    <xf numFmtId="0" fontId="0" fillId="0" borderId="20" xfId="0" applyFont="1" applyBorder="1" applyAlignment="1">
      <alignment horizontal="left" indent="1"/>
    </xf>
    <xf numFmtId="4" fontId="0" fillId="0" borderId="9" xfId="0" applyNumberFormat="1" applyFont="1" applyBorder="1"/>
    <xf numFmtId="4" fontId="0" fillId="0" borderId="21" xfId="0" applyNumberFormat="1" applyFont="1" applyBorder="1"/>
    <xf numFmtId="0" fontId="8" fillId="0" borderId="20" xfId="0" applyFont="1" applyBorder="1"/>
    <xf numFmtId="4" fontId="8" fillId="0" borderId="9" xfId="0" applyNumberFormat="1" applyFont="1" applyBorder="1"/>
    <xf numFmtId="4" fontId="8" fillId="0" borderId="21" xfId="0" applyNumberFormat="1" applyFont="1" applyBorder="1"/>
    <xf numFmtId="0" fontId="8" fillId="0" borderId="22" xfId="0" applyFont="1" applyBorder="1"/>
    <xf numFmtId="4" fontId="8" fillId="0" borderId="10" xfId="0" applyNumberFormat="1" applyFont="1" applyBorder="1"/>
    <xf numFmtId="4" fontId="8" fillId="0" borderId="23" xfId="0" applyNumberFormat="1" applyFont="1" applyBorder="1"/>
    <xf numFmtId="4" fontId="2" fillId="2" borderId="4" xfId="9" applyNumberFormat="1" applyFont="1" applyFill="1" applyBorder="1" applyAlignment="1">
      <alignment horizontal="center" vertical="center" wrapText="1"/>
    </xf>
    <xf numFmtId="4" fontId="2" fillId="2" borderId="2" xfId="9" applyNumberFormat="1" applyFont="1" applyFill="1" applyBorder="1" applyAlignment="1">
      <alignment horizontal="center" vertical="center" wrapText="1"/>
    </xf>
    <xf numFmtId="0" fontId="0" fillId="0" borderId="5" xfId="0" applyFont="1" applyBorder="1" applyProtection="1">
      <protection locked="0"/>
    </xf>
    <xf numFmtId="0" fontId="2" fillId="0" borderId="6" xfId="9" applyFont="1" applyFill="1" applyBorder="1" applyAlignment="1">
      <alignment horizontal="center" vertical="center"/>
    </xf>
    <xf numFmtId="0" fontId="2" fillId="0" borderId="8" xfId="9" applyNumberFormat="1" applyFont="1" applyFill="1" applyBorder="1" applyAlignment="1">
      <alignment horizontal="center" vertical="center" wrapText="1"/>
    </xf>
    <xf numFmtId="0" fontId="3" fillId="0" borderId="0" xfId="9" applyFont="1" applyFill="1" applyBorder="1" applyAlignment="1" applyProtection="1"/>
    <xf numFmtId="0" fontId="2" fillId="0" borderId="0" xfId="8" applyFont="1" applyFill="1" applyBorder="1" applyAlignment="1" applyProtection="1">
      <alignment horizontal="center" vertical="top"/>
      <protection hidden="1"/>
    </xf>
    <xf numFmtId="4" fontId="2" fillId="0" borderId="9" xfId="0" applyNumberFormat="1" applyFont="1" applyFill="1" applyBorder="1" applyAlignment="1" applyProtection="1">
      <alignment horizontal="right"/>
      <protection locked="0"/>
    </xf>
    <xf numFmtId="0" fontId="0" fillId="0" borderId="20" xfId="0" applyFont="1" applyBorder="1" applyProtection="1">
      <protection locked="0"/>
    </xf>
    <xf numFmtId="0" fontId="3" fillId="0" borderId="0" xfId="8" applyFont="1" applyFill="1" applyBorder="1" applyAlignment="1" applyProtection="1">
      <alignment horizontal="left" vertical="top"/>
      <protection hidden="1"/>
    </xf>
    <xf numFmtId="0" fontId="2" fillId="0" borderId="0" xfId="0" applyFont="1" applyFill="1" applyBorder="1" applyAlignment="1" applyProtection="1">
      <alignment horizontal="left"/>
    </xf>
    <xf numFmtId="4" fontId="2" fillId="0" borderId="9" xfId="0" applyNumberFormat="1" applyFont="1" applyFill="1" applyBorder="1" applyProtection="1">
      <protection locked="0"/>
    </xf>
    <xf numFmtId="0" fontId="3" fillId="0" borderId="0" xfId="0" applyFont="1" applyFill="1" applyBorder="1" applyAlignment="1" applyProtection="1">
      <alignment horizontal="center"/>
    </xf>
    <xf numFmtId="0" fontId="0" fillId="0" borderId="22" xfId="0" applyFont="1" applyBorder="1" applyProtection="1">
      <protection locked="0"/>
    </xf>
    <xf numFmtId="0" fontId="3" fillId="0" borderId="11" xfId="0" applyFont="1" applyFill="1" applyBorder="1" applyAlignment="1" applyProtection="1">
      <alignment horizontal="center"/>
    </xf>
    <xf numFmtId="0" fontId="0" fillId="0" borderId="2" xfId="0" applyFont="1" applyBorder="1" applyProtection="1">
      <protection locked="0"/>
    </xf>
    <xf numFmtId="0" fontId="2" fillId="0" borderId="11" xfId="0" applyFont="1" applyFill="1" applyBorder="1" applyProtection="1">
      <protection locked="0"/>
    </xf>
    <xf numFmtId="0" fontId="2" fillId="0" borderId="11" xfId="0" applyFont="1" applyFill="1" applyBorder="1" applyAlignment="1" applyProtection="1">
      <alignment horizontal="left" indent="1"/>
      <protection locked="0"/>
    </xf>
    <xf numFmtId="4" fontId="0" fillId="0" borderId="0" xfId="0" applyNumberFormat="1" applyFont="1" applyProtection="1">
      <protection locked="0"/>
    </xf>
    <xf numFmtId="0" fontId="2" fillId="2" borderId="1" xfId="0" applyFont="1" applyFill="1" applyBorder="1" applyAlignment="1" applyProtection="1">
      <alignment horizontal="center" wrapText="1"/>
      <protection locked="0"/>
    </xf>
    <xf numFmtId="0" fontId="2" fillId="2" borderId="8" xfId="0" applyFont="1" applyFill="1" applyBorder="1" applyAlignment="1" applyProtection="1">
      <alignment horizontal="center" vertical="top" wrapText="1"/>
      <protection locked="0"/>
    </xf>
    <xf numFmtId="0" fontId="2" fillId="2" borderId="2" xfId="0" applyFont="1" applyFill="1" applyBorder="1" applyAlignment="1" applyProtection="1">
      <alignment horizontal="center" wrapText="1"/>
      <protection locked="0"/>
    </xf>
    <xf numFmtId="0" fontId="2" fillId="2" borderId="3" xfId="0" applyFont="1" applyFill="1" applyBorder="1" applyAlignment="1" applyProtection="1">
      <alignment horizontal="center" wrapText="1"/>
      <protection locked="0"/>
    </xf>
    <xf numFmtId="0" fontId="2" fillId="2" borderId="4" xfId="0" applyFont="1" applyFill="1" applyBorder="1" applyAlignment="1" applyProtection="1">
      <alignment horizontal="center" wrapText="1"/>
      <protection locked="0"/>
    </xf>
    <xf numFmtId="0" fontId="2" fillId="2" borderId="2" xfId="0" applyFont="1" applyFill="1" applyBorder="1" applyAlignment="1" applyProtection="1">
      <alignment horizontal="centerContinuous" wrapText="1"/>
      <protection locked="0"/>
    </xf>
    <xf numFmtId="0" fontId="2" fillId="2" borderId="3" xfId="0" applyFont="1" applyFill="1" applyBorder="1" applyAlignment="1" applyProtection="1">
      <alignment horizontal="centerContinuous" wrapText="1"/>
      <protection locked="0"/>
    </xf>
    <xf numFmtId="0" fontId="2" fillId="2" borderId="4" xfId="0" applyFont="1" applyFill="1" applyBorder="1" applyAlignment="1" applyProtection="1">
      <alignment horizontal="centerContinuous" wrapText="1"/>
      <protection locked="0"/>
    </xf>
    <xf numFmtId="0" fontId="2" fillId="2" borderId="2" xfId="0" applyFont="1" applyFill="1" applyBorder="1" applyAlignment="1" applyProtection="1">
      <alignment horizontal="left"/>
      <protection locked="0"/>
    </xf>
    <xf numFmtId="0" fontId="2" fillId="2" borderId="2" xfId="11" applyFont="1" applyFill="1" applyBorder="1" applyAlignment="1" applyProtection="1">
      <alignment horizontal="left" vertical="center"/>
      <protection locked="0"/>
    </xf>
    <xf numFmtId="0" fontId="2" fillId="2" borderId="4" xfId="11"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top" wrapText="1"/>
      <protection locked="0"/>
    </xf>
    <xf numFmtId="0" fontId="2" fillId="2" borderId="1" xfId="0" applyFont="1" applyFill="1" applyBorder="1" applyAlignment="1" applyProtection="1">
      <alignment horizontal="center" vertical="center" wrapText="1"/>
      <protection locked="0"/>
    </xf>
    <xf numFmtId="4" fontId="2" fillId="2" borderId="1" xfId="11" applyNumberFormat="1" applyFont="1" applyFill="1" applyBorder="1" applyAlignment="1" applyProtection="1">
      <alignment horizontal="center" vertical="center" wrapText="1"/>
      <protection locked="0"/>
    </xf>
    <xf numFmtId="0" fontId="0" fillId="0" borderId="0" xfId="0" applyFont="1" applyAlignment="1">
      <alignment wrapText="1"/>
    </xf>
    <xf numFmtId="0" fontId="2" fillId="2" borderId="2" xfId="8" applyFont="1" applyFill="1" applyBorder="1" applyAlignment="1" applyProtection="1">
      <alignment horizontal="centerContinuous" vertical="center" wrapText="1"/>
      <protection locked="0"/>
    </xf>
    <xf numFmtId="0" fontId="2" fillId="2" borderId="3" xfId="8" applyFont="1" applyFill="1" applyBorder="1" applyAlignment="1" applyProtection="1">
      <alignment horizontal="centerContinuous" vertical="center" wrapText="1"/>
      <protection locked="0"/>
    </xf>
    <xf numFmtId="0" fontId="2" fillId="2" borderId="4" xfId="8" applyFont="1" applyFill="1" applyBorder="1" applyAlignment="1" applyProtection="1">
      <alignment horizontal="centerContinuous" vertical="center" wrapText="1"/>
      <protection locked="0"/>
    </xf>
    <xf numFmtId="0" fontId="20" fillId="8" borderId="10" xfId="0" applyFont="1" applyFill="1" applyBorder="1" applyAlignment="1">
      <alignment horizontal="centerContinuous"/>
    </xf>
    <xf numFmtId="0" fontId="20" fillId="9" borderId="10" xfId="8" applyFont="1" applyFill="1" applyBorder="1" applyAlignment="1" applyProtection="1">
      <alignment horizontal="centerContinuous" vertical="center" wrapText="1"/>
      <protection locked="0"/>
    </xf>
    <xf numFmtId="0" fontId="20" fillId="10" borderId="10" xfId="0" applyFont="1" applyFill="1" applyBorder="1" applyAlignment="1">
      <alignment horizontal="centerContinuous" vertical="center" wrapText="1"/>
    </xf>
    <xf numFmtId="0" fontId="20" fillId="11" borderId="10" xfId="0" applyFont="1" applyFill="1" applyBorder="1" applyAlignment="1">
      <alignment horizontal="centerContinuous" wrapText="1"/>
    </xf>
    <xf numFmtId="0" fontId="20" fillId="12" borderId="0" xfId="0" applyFont="1" applyFill="1" applyBorder="1" applyAlignment="1">
      <alignment horizontal="centerContinuous" vertical="center" wrapText="1"/>
    </xf>
    <xf numFmtId="0" fontId="20" fillId="8" borderId="1" xfId="0" applyFont="1" applyFill="1" applyBorder="1" applyAlignment="1">
      <alignment horizontal="center" vertical="center" wrapText="1"/>
    </xf>
    <xf numFmtId="4" fontId="20" fillId="9" borderId="1" xfId="0" applyNumberFormat="1" applyFont="1" applyFill="1" applyBorder="1" applyAlignment="1">
      <alignment horizontal="center" vertical="center" wrapText="1"/>
    </xf>
    <xf numFmtId="0" fontId="20" fillId="9" borderId="1" xfId="0" applyFont="1" applyFill="1" applyBorder="1" applyAlignment="1">
      <alignment horizontal="center" vertical="center" wrapText="1"/>
    </xf>
    <xf numFmtId="0" fontId="20" fillId="10" borderId="1" xfId="0" applyFont="1" applyFill="1" applyBorder="1" applyAlignment="1">
      <alignment horizontal="center" vertical="center" wrapText="1"/>
    </xf>
    <xf numFmtId="0" fontId="20" fillId="11" borderId="1" xfId="0" applyFont="1" applyFill="1" applyBorder="1" applyAlignment="1">
      <alignment horizontal="center" vertical="center" wrapText="1"/>
    </xf>
    <xf numFmtId="0" fontId="20" fillId="12" borderId="4" xfId="0" applyFont="1" applyFill="1" applyBorder="1" applyAlignment="1">
      <alignment horizontal="center" vertical="center" wrapText="1"/>
    </xf>
    <xf numFmtId="0" fontId="20" fillId="12" borderId="1" xfId="0" applyFont="1" applyFill="1" applyBorder="1" applyAlignment="1">
      <alignment horizontal="center" vertical="center" wrapText="1"/>
    </xf>
    <xf numFmtId="0" fontId="20" fillId="8" borderId="0" xfId="0" applyFont="1" applyFill="1" applyBorder="1" applyAlignment="1">
      <alignment horizontal="center" vertical="center" wrapText="1"/>
    </xf>
    <xf numFmtId="0" fontId="20" fillId="8" borderId="20" xfId="0" applyFont="1" applyFill="1" applyBorder="1" applyAlignment="1">
      <alignment horizontal="center" vertical="center" wrapText="1"/>
    </xf>
    <xf numFmtId="0" fontId="20" fillId="8" borderId="0" xfId="0" applyFont="1" applyFill="1" applyAlignment="1">
      <alignment horizontal="center" vertical="top" wrapText="1"/>
    </xf>
    <xf numFmtId="0" fontId="20" fillId="9" borderId="0" xfId="0" applyNumberFormat="1" applyFont="1" applyFill="1" applyBorder="1" applyAlignment="1">
      <alignment horizontal="center" vertical="center" wrapText="1"/>
    </xf>
    <xf numFmtId="0" fontId="20" fillId="9" borderId="0" xfId="0" applyFont="1" applyFill="1" applyBorder="1" applyAlignment="1">
      <alignment horizontal="center" vertical="center" wrapText="1"/>
    </xf>
    <xf numFmtId="0" fontId="20" fillId="10" borderId="0" xfId="0" applyFont="1" applyFill="1" applyBorder="1" applyAlignment="1">
      <alignment horizontal="center" vertical="center" wrapText="1"/>
    </xf>
    <xf numFmtId="0" fontId="20" fillId="11" borderId="0" xfId="0" applyFont="1" applyFill="1" applyBorder="1" applyAlignment="1">
      <alignment horizontal="center" vertical="center" wrapText="1"/>
    </xf>
    <xf numFmtId="0" fontId="20" fillId="12" borderId="0" xfId="0" applyFont="1" applyFill="1" applyBorder="1" applyAlignment="1">
      <alignment horizontal="center" vertical="center" wrapText="1"/>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pplyProtection="1">
      <alignment horizontal="center" vertical="top" wrapText="1"/>
      <protection locked="0"/>
    </xf>
    <xf numFmtId="0" fontId="0" fillId="0" borderId="0" xfId="0" applyFont="1" applyProtection="1"/>
    <xf numFmtId="0" fontId="0" fillId="0" borderId="0" xfId="0" applyFont="1" applyAlignment="1" applyProtection="1">
      <alignment wrapText="1"/>
    </xf>
    <xf numFmtId="0" fontId="0" fillId="0" borderId="0" xfId="0" applyFont="1" applyAlignment="1" applyProtection="1">
      <alignment horizontal="justify" vertical="top" wrapText="1"/>
      <protection locked="0"/>
    </xf>
    <xf numFmtId="9" fontId="0" fillId="0" borderId="0" xfId="0" applyNumberFormat="1" applyFont="1" applyProtection="1">
      <protection locked="0"/>
    </xf>
    <xf numFmtId="0" fontId="34" fillId="0" borderId="0" xfId="0" applyFont="1" applyAlignment="1">
      <alignment horizontal="justify" vertical="top" wrapText="1"/>
    </xf>
    <xf numFmtId="0" fontId="0" fillId="0" borderId="0" xfId="0" applyAlignment="1">
      <alignment horizontal="left"/>
    </xf>
    <xf numFmtId="0" fontId="0" fillId="0" borderId="0" xfId="0" applyAlignment="1">
      <alignment horizontal="center"/>
    </xf>
    <xf numFmtId="0" fontId="33" fillId="0" borderId="0" xfId="0" applyFont="1" applyAlignment="1">
      <alignment vertical="center" wrapText="1"/>
    </xf>
    <xf numFmtId="0" fontId="33" fillId="0" borderId="0" xfId="0" applyFont="1" applyAlignment="1">
      <alignment horizontal="center" vertical="center" wrapText="1"/>
    </xf>
    <xf numFmtId="0" fontId="33" fillId="0" borderId="0" xfId="0" applyFont="1" applyBorder="1" applyAlignment="1">
      <alignment horizontal="center" vertical="center" wrapText="1"/>
    </xf>
    <xf numFmtId="0" fontId="33" fillId="0" borderId="0" xfId="0" applyFont="1" applyBorder="1" applyAlignment="1">
      <alignment vertical="center" wrapText="1"/>
    </xf>
    <xf numFmtId="0" fontId="0" fillId="0" borderId="0" xfId="0" applyBorder="1" applyAlignment="1">
      <alignment horizontal="center"/>
    </xf>
    <xf numFmtId="0" fontId="0" fillId="0" borderId="0" xfId="0" applyBorder="1"/>
    <xf numFmtId="0" fontId="3" fillId="0" borderId="27" xfId="0" applyFont="1" applyBorder="1" applyAlignment="1">
      <alignment horizontal="center" vertical="center" wrapText="1"/>
    </xf>
    <xf numFmtId="0" fontId="2" fillId="2" borderId="8" xfId="8" applyFont="1" applyFill="1" applyBorder="1" applyAlignment="1">
      <alignment horizontal="center" vertical="center" wrapText="1"/>
    </xf>
    <xf numFmtId="0" fontId="0" fillId="0" borderId="0" xfId="0" applyNumberFormat="1" applyFont="1" applyFill="1" applyBorder="1" applyAlignment="1" applyProtection="1">
      <alignment horizontal="left" vertical="top"/>
      <protection locked="0"/>
    </xf>
    <xf numFmtId="4" fontId="0" fillId="0" borderId="0" xfId="0" applyNumberFormat="1" applyFont="1" applyFill="1" applyBorder="1" applyAlignment="1" applyProtection="1">
      <alignment vertical="top"/>
      <protection locked="0"/>
    </xf>
    <xf numFmtId="0" fontId="0" fillId="0" borderId="0" xfId="0" applyNumberFormat="1" applyFont="1" applyFill="1" applyBorder="1" applyAlignment="1" applyProtection="1">
      <alignment horizontal="center" vertical="center"/>
      <protection locked="0"/>
    </xf>
    <xf numFmtId="0" fontId="0" fillId="0" borderId="0" xfId="0" applyFont="1" applyAlignment="1" applyProtection="1">
      <alignment horizontal="lef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0" xfId="0" applyNumberFormat="1" applyFont="1" applyFill="1" applyBorder="1" applyAlignment="1" applyProtection="1">
      <alignment horizontal="right" vertical="top"/>
      <protection locked="0"/>
    </xf>
    <xf numFmtId="0" fontId="8" fillId="0" borderId="0" xfId="0" applyNumberFormat="1" applyFont="1" applyFill="1" applyBorder="1" applyAlignment="1" applyProtection="1">
      <alignment horizontal="left" vertical="center"/>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3" fillId="0" borderId="5" xfId="7" applyFont="1" applyFill="1" applyBorder="1" applyAlignment="1">
      <alignment horizontal="center" vertical="center"/>
    </xf>
    <xf numFmtId="0" fontId="3" fillId="0" borderId="7" xfId="7" applyFont="1" applyFill="1" applyBorder="1" applyAlignment="1">
      <alignment horizontal="center" vertical="center"/>
    </xf>
    <xf numFmtId="0" fontId="3" fillId="0" borderId="8" xfId="7" applyFont="1" applyFill="1" applyBorder="1" applyAlignment="1">
      <alignment horizontal="center" vertical="center" wrapText="1"/>
    </xf>
    <xf numFmtId="0" fontId="2" fillId="0" borderId="36" xfId="0" applyFont="1" applyFill="1" applyBorder="1" applyAlignment="1" applyProtection="1">
      <alignment horizontal="left" vertical="center"/>
      <protection hidden="1"/>
    </xf>
    <xf numFmtId="0" fontId="2" fillId="0" borderId="37" xfId="0" applyFont="1" applyFill="1" applyBorder="1" applyAlignment="1" applyProtection="1">
      <alignment horizontal="left" vertical="center" wrapText="1"/>
    </xf>
    <xf numFmtId="4" fontId="2" fillId="0" borderId="38" xfId="0" applyNumberFormat="1" applyFont="1" applyFill="1" applyBorder="1" applyAlignment="1" applyProtection="1">
      <alignment horizontal="right" vertical="center" wrapText="1"/>
      <protection locked="0"/>
    </xf>
    <xf numFmtId="4" fontId="2" fillId="0" borderId="39" xfId="0" applyNumberFormat="1" applyFont="1" applyFill="1" applyBorder="1" applyAlignment="1" applyProtection="1">
      <alignment horizontal="right" vertical="center" wrapText="1"/>
      <protection locked="0"/>
    </xf>
    <xf numFmtId="0" fontId="2" fillId="0" borderId="22" xfId="0" applyFont="1" applyFill="1" applyBorder="1" applyAlignment="1" applyProtection="1">
      <alignment vertical="center"/>
      <protection hidden="1"/>
    </xf>
    <xf numFmtId="0" fontId="2" fillId="0" borderId="23" xfId="0" applyFont="1" applyFill="1" applyBorder="1" applyAlignment="1">
      <alignment horizontal="left" vertical="center" wrapText="1"/>
    </xf>
    <xf numFmtId="4" fontId="3" fillId="0" borderId="10" xfId="0" applyNumberFormat="1" applyFont="1" applyFill="1" applyBorder="1" applyAlignment="1" applyProtection="1">
      <alignment horizontal="right" vertical="center" wrapText="1"/>
      <protection locked="0"/>
    </xf>
    <xf numFmtId="0" fontId="2" fillId="0" borderId="2" xfId="0" applyFont="1" applyFill="1" applyBorder="1" applyAlignment="1" applyProtection="1">
      <alignment vertical="center"/>
      <protection hidden="1"/>
    </xf>
    <xf numFmtId="0" fontId="2" fillId="0" borderId="4" xfId="0" applyFont="1" applyFill="1" applyBorder="1" applyAlignment="1">
      <alignment horizontal="left" vertical="center" wrapText="1"/>
    </xf>
    <xf numFmtId="4" fontId="3" fillId="0" borderId="1" xfId="0" applyNumberFormat="1" applyFont="1" applyFill="1" applyBorder="1" applyAlignment="1" applyProtection="1">
      <alignment horizontal="right" vertical="center" wrapText="1"/>
      <protection locked="0"/>
    </xf>
    <xf numFmtId="0" fontId="2" fillId="0" borderId="5" xfId="0" applyFont="1" applyFill="1" applyBorder="1" applyAlignment="1" applyProtection="1">
      <alignment vertical="center"/>
      <protection hidden="1"/>
    </xf>
    <xf numFmtId="0" fontId="3" fillId="0" borderId="7" xfId="0" applyFont="1" applyFill="1" applyBorder="1" applyAlignment="1">
      <alignment horizontal="left" vertical="center" wrapText="1"/>
    </xf>
    <xf numFmtId="4" fontId="3" fillId="0" borderId="8" xfId="0" applyNumberFormat="1" applyFont="1" applyFill="1" applyBorder="1" applyAlignment="1" applyProtection="1">
      <alignment horizontal="right" vertical="center" wrapText="1"/>
      <protection locked="0"/>
    </xf>
    <xf numFmtId="0" fontId="2" fillId="0" borderId="37" xfId="0" applyFont="1" applyFill="1" applyBorder="1" applyAlignment="1">
      <alignment horizontal="left" vertical="center" wrapText="1"/>
    </xf>
    <xf numFmtId="0" fontId="2" fillId="0" borderId="11" xfId="0" applyFont="1" applyFill="1" applyBorder="1" applyAlignment="1" applyProtection="1">
      <alignment vertical="center"/>
      <protection hidden="1"/>
    </xf>
    <xf numFmtId="0" fontId="2" fillId="0" borderId="11" xfId="0" applyFont="1" applyFill="1" applyBorder="1" applyAlignment="1">
      <alignment horizontal="left" vertical="center" wrapText="1"/>
    </xf>
    <xf numFmtId="4" fontId="2" fillId="0" borderId="11" xfId="0" applyNumberFormat="1" applyFont="1" applyFill="1" applyBorder="1" applyAlignment="1" applyProtection="1">
      <alignment horizontal="right" vertical="center" wrapText="1"/>
      <protection locked="0"/>
    </xf>
    <xf numFmtId="4" fontId="2" fillId="0" borderId="1" xfId="0" applyNumberFormat="1" applyFont="1" applyFill="1" applyBorder="1" applyAlignment="1" applyProtection="1">
      <alignment horizontal="right" vertical="center" wrapText="1"/>
      <protection locked="0"/>
    </xf>
    <xf numFmtId="0" fontId="2" fillId="0" borderId="2" xfId="0" applyFont="1" applyFill="1" applyBorder="1" applyAlignment="1" applyProtection="1">
      <alignment horizontal="left" vertical="center"/>
      <protection hidden="1"/>
    </xf>
    <xf numFmtId="0" fontId="2" fillId="0" borderId="7"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1" xfId="0" applyNumberFormat="1" applyFont="1" applyFill="1" applyBorder="1" applyAlignment="1" applyProtection="1">
      <alignment horizontal="left" vertical="top" wrapText="1"/>
      <protection locked="0"/>
    </xf>
    <xf numFmtId="0" fontId="0" fillId="0" borderId="1" xfId="0" applyNumberFormat="1" applyFont="1" applyFill="1" applyBorder="1" applyAlignment="1" applyProtection="1">
      <alignment horizontal="left" vertical="top"/>
      <protection locked="0"/>
    </xf>
    <xf numFmtId="0" fontId="20" fillId="10" borderId="4" xfId="0" applyFont="1" applyFill="1" applyBorder="1" applyAlignment="1">
      <alignment horizontal="center" vertical="center" wrapText="1"/>
    </xf>
    <xf numFmtId="4" fontId="20" fillId="10" borderId="1" xfId="0" applyNumberFormat="1" applyFont="1" applyFill="1" applyBorder="1" applyAlignment="1">
      <alignment horizontal="center" vertical="center" wrapText="1"/>
    </xf>
    <xf numFmtId="0" fontId="0" fillId="0" borderId="6" xfId="0" applyNumberFormat="1" applyFont="1" applyFill="1" applyBorder="1" applyAlignment="1" applyProtection="1">
      <alignment horizontal="left" vertical="center" wrapText="1"/>
      <protection locked="0"/>
    </xf>
    <xf numFmtId="0" fontId="0" fillId="0" borderId="6" xfId="0" applyNumberFormat="1" applyFont="1" applyFill="1" applyBorder="1" applyAlignment="1" applyProtection="1">
      <alignment horizontal="right" vertical="center" wrapText="1"/>
      <protection locked="0"/>
    </xf>
    <xf numFmtId="4" fontId="0" fillId="0" borderId="7" xfId="0" applyNumberFormat="1" applyFont="1" applyFill="1" applyBorder="1" applyAlignment="1" applyProtection="1">
      <alignment horizontal="right" vertical="center" wrapText="1"/>
      <protection locked="0"/>
    </xf>
    <xf numFmtId="0" fontId="0" fillId="0" borderId="0" xfId="0" applyNumberFormat="1" applyFont="1" applyFill="1" applyBorder="1" applyAlignment="1" applyProtection="1">
      <alignment horizontal="left" vertical="center" wrapText="1"/>
      <protection locked="0"/>
    </xf>
    <xf numFmtId="0" fontId="0" fillId="0" borderId="0" xfId="0" applyNumberFormat="1" applyFont="1" applyFill="1" applyBorder="1" applyAlignment="1" applyProtection="1">
      <alignment horizontal="right" vertical="center" wrapText="1"/>
      <protection locked="0"/>
    </xf>
    <xf numFmtId="4" fontId="0" fillId="0" borderId="21" xfId="0" applyNumberFormat="1" applyFont="1" applyFill="1" applyBorder="1" applyAlignment="1" applyProtection="1">
      <alignment horizontal="right" vertical="center" wrapText="1"/>
      <protection locked="0"/>
    </xf>
    <xf numFmtId="0" fontId="0" fillId="0" borderId="0" xfId="0" applyNumberFormat="1" applyFill="1" applyBorder="1" applyAlignment="1" applyProtection="1">
      <alignment horizontal="left" vertical="center" wrapText="1"/>
      <protection locked="0"/>
    </xf>
    <xf numFmtId="0" fontId="0" fillId="0" borderId="0" xfId="0" applyNumberFormat="1" applyFont="1" applyFill="1" applyBorder="1" applyAlignment="1" applyProtection="1">
      <alignment horizontal="left" vertical="center" wrapText="1" indent="1"/>
      <protection locked="0"/>
    </xf>
    <xf numFmtId="0" fontId="8" fillId="0" borderId="0" xfId="0" applyNumberFormat="1" applyFont="1" applyFill="1" applyBorder="1" applyAlignment="1" applyProtection="1">
      <alignment horizontal="right" vertical="center" wrapText="1"/>
      <protection locked="0"/>
    </xf>
    <xf numFmtId="0" fontId="8" fillId="9" borderId="11" xfId="0" applyFont="1" applyFill="1" applyBorder="1" applyAlignment="1" applyProtection="1">
      <alignment horizontal="left"/>
      <protection locked="0"/>
    </xf>
    <xf numFmtId="0" fontId="0" fillId="9" borderId="11" xfId="0" applyNumberFormat="1" applyFont="1" applyFill="1" applyBorder="1" applyAlignment="1" applyProtection="1">
      <alignment horizontal="left" vertical="center" wrapText="1"/>
      <protection locked="0"/>
    </xf>
    <xf numFmtId="0" fontId="8" fillId="9" borderId="11" xfId="0" applyNumberFormat="1" applyFont="1" applyFill="1" applyBorder="1" applyAlignment="1" applyProtection="1">
      <alignment horizontal="right" vertical="center" wrapText="1"/>
      <protection locked="0"/>
    </xf>
    <xf numFmtId="4" fontId="8" fillId="9" borderId="23" xfId="0" applyNumberFormat="1" applyFont="1" applyFill="1" applyBorder="1" applyAlignment="1" applyProtection="1">
      <alignment horizontal="right" vertical="center" wrapText="1"/>
      <protection locked="0"/>
    </xf>
    <xf numFmtId="0" fontId="6" fillId="0" borderId="0" xfId="0" applyFont="1" applyProtection="1">
      <protection locked="0"/>
    </xf>
    <xf numFmtId="49" fontId="2" fillId="0" borderId="1"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xf>
    <xf numFmtId="4" fontId="2" fillId="0" borderId="1" xfId="0" applyNumberFormat="1" applyFont="1" applyFill="1" applyBorder="1" applyAlignment="1">
      <alignment horizontal="center" vertical="center" wrapText="1"/>
    </xf>
    <xf numFmtId="49" fontId="0" fillId="0" borderId="1" xfId="0" applyNumberFormat="1" applyFont="1" applyBorder="1" applyAlignment="1" applyProtection="1">
      <alignment horizontal="left" vertical="top"/>
      <protection locked="0"/>
    </xf>
    <xf numFmtId="4" fontId="0" fillId="0" borderId="1" xfId="0" applyNumberFormat="1" applyFont="1" applyBorder="1" applyAlignment="1" applyProtection="1">
      <alignment horizontal="right" vertical="top"/>
      <protection locked="0"/>
    </xf>
    <xf numFmtId="0" fontId="2" fillId="4" borderId="0" xfId="0" applyFont="1" applyFill="1" applyAlignment="1">
      <alignment horizontal="center" vertical="center"/>
    </xf>
    <xf numFmtId="0" fontId="8" fillId="0" borderId="0" xfId="0" applyFont="1" applyAlignment="1">
      <alignment horizontal="center"/>
    </xf>
    <xf numFmtId="0" fontId="0" fillId="0" borderId="0" xfId="0" applyFont="1" applyAlignment="1">
      <alignment horizontal="center" vertical="center"/>
    </xf>
    <xf numFmtId="0" fontId="0" fillId="0" borderId="0" xfId="0" applyFont="1" applyAlignment="1">
      <alignment horizontal="center" vertical="center" wrapText="1"/>
    </xf>
    <xf numFmtId="0" fontId="5" fillId="0" borderId="0" xfId="0" applyFont="1" applyBorder="1"/>
    <xf numFmtId="0" fontId="5" fillId="0" borderId="16" xfId="0" applyFont="1" applyBorder="1"/>
    <xf numFmtId="0" fontId="5" fillId="0" borderId="17" xfId="0" applyFont="1" applyBorder="1"/>
    <xf numFmtId="0" fontId="5" fillId="0" borderId="1" xfId="0" applyFont="1" applyBorder="1" applyAlignment="1">
      <alignment vertical="center"/>
    </xf>
    <xf numFmtId="0" fontId="5" fillId="0" borderId="18" xfId="0" applyFont="1" applyBorder="1"/>
    <xf numFmtId="0" fontId="5" fillId="0" borderId="42" xfId="0" applyFont="1" applyBorder="1"/>
    <xf numFmtId="0" fontId="5" fillId="0" borderId="19" xfId="0" applyFont="1" applyBorder="1"/>
    <xf numFmtId="0" fontId="5" fillId="0" borderId="0" xfId="0" applyFont="1" applyProtection="1">
      <protection locked="0"/>
    </xf>
    <xf numFmtId="0" fontId="21" fillId="16" borderId="1" xfId="0" applyFont="1" applyFill="1" applyBorder="1" applyAlignment="1" applyProtection="1">
      <alignment horizontal="center" vertical="center" wrapText="1"/>
      <protection locked="0"/>
    </xf>
    <xf numFmtId="0" fontId="21" fillId="0" borderId="1" xfId="0" applyFont="1" applyFill="1" applyBorder="1" applyAlignment="1" applyProtection="1">
      <alignment horizontal="center" vertical="center"/>
      <protection locked="0"/>
    </xf>
    <xf numFmtId="0" fontId="21" fillId="0" borderId="1" xfId="0" applyFont="1" applyFill="1" applyBorder="1" applyAlignment="1" applyProtection="1">
      <alignment horizontal="center" vertical="center" wrapText="1"/>
      <protection locked="0"/>
    </xf>
    <xf numFmtId="0" fontId="21" fillId="16" borderId="2" xfId="0" applyFont="1" applyFill="1" applyBorder="1" applyAlignment="1" applyProtection="1">
      <alignment horizontal="center" vertical="center" wrapText="1"/>
      <protection locked="0"/>
    </xf>
    <xf numFmtId="0" fontId="21" fillId="0" borderId="8" xfId="0" applyFont="1" applyBorder="1" applyAlignment="1" applyProtection="1">
      <alignment horizontal="center" vertical="center" wrapText="1"/>
      <protection locked="0"/>
    </xf>
    <xf numFmtId="0" fontId="21" fillId="0" borderId="8" xfId="0" applyFont="1" applyBorder="1" applyAlignment="1" applyProtection="1">
      <alignment vertical="center"/>
      <protection locked="0"/>
    </xf>
    <xf numFmtId="0" fontId="21" fillId="0" borderId="8" xfId="0" applyFont="1" applyBorder="1" applyAlignment="1" applyProtection="1">
      <alignment vertical="center" wrapText="1"/>
      <protection locked="0"/>
    </xf>
    <xf numFmtId="0" fontId="21" fillId="0" borderId="0" xfId="0" applyFont="1"/>
    <xf numFmtId="11" fontId="5" fillId="0" borderId="0" xfId="0" applyNumberFormat="1" applyFont="1" applyProtection="1">
      <protection locked="0"/>
    </xf>
    <xf numFmtId="14" fontId="5" fillId="0" borderId="0" xfId="0" applyNumberFormat="1" applyFont="1" applyProtection="1">
      <protection locked="0"/>
    </xf>
    <xf numFmtId="0" fontId="5" fillId="0" borderId="0" xfId="0" applyFont="1" applyAlignment="1">
      <alignment vertical="center"/>
    </xf>
    <xf numFmtId="0" fontId="5" fillId="0" borderId="0" xfId="0" applyFont="1" applyFill="1"/>
    <xf numFmtId="0" fontId="21" fillId="17" borderId="2" xfId="0" applyFont="1" applyFill="1" applyBorder="1" applyAlignment="1">
      <alignment horizontal="left" vertical="center"/>
    </xf>
    <xf numFmtId="0" fontId="21" fillId="17" borderId="1" xfId="0" applyFont="1" applyFill="1" applyBorder="1" applyAlignment="1" applyProtection="1">
      <alignment horizontal="center" vertical="center"/>
      <protection locked="0"/>
    </xf>
    <xf numFmtId="0" fontId="21" fillId="17" borderId="1" xfId="0" applyFont="1" applyFill="1" applyBorder="1" applyAlignment="1" applyProtection="1">
      <alignment horizontal="center" vertical="center" wrapText="1"/>
      <protection locked="0"/>
    </xf>
    <xf numFmtId="0" fontId="21" fillId="17" borderId="4" xfId="0" applyFont="1" applyFill="1" applyBorder="1" applyAlignment="1">
      <alignment horizontal="left" vertical="center" indent="2"/>
    </xf>
    <xf numFmtId="0" fontId="21" fillId="0" borderId="9" xfId="0" applyFont="1" applyBorder="1" applyAlignment="1">
      <alignment horizontal="left" vertical="center" indent="2"/>
    </xf>
    <xf numFmtId="0" fontId="5" fillId="0" borderId="9" xfId="0" applyFont="1" applyBorder="1" applyAlignment="1">
      <alignment vertical="center"/>
    </xf>
    <xf numFmtId="0" fontId="21" fillId="0" borderId="21" xfId="0" applyFont="1" applyBorder="1" applyAlignment="1">
      <alignment horizontal="left" vertical="center" indent="2"/>
    </xf>
    <xf numFmtId="0" fontId="21" fillId="0" borderId="9" xfId="0" applyFont="1" applyFill="1" applyBorder="1" applyAlignment="1">
      <alignment horizontal="left" vertical="center" indent="2"/>
    </xf>
    <xf numFmtId="0" fontId="5" fillId="0" borderId="9" xfId="0" applyFont="1" applyFill="1" applyBorder="1" applyAlignment="1">
      <alignment vertical="center"/>
    </xf>
    <xf numFmtId="0" fontId="21" fillId="0" borderId="21" xfId="0" applyFont="1" applyFill="1" applyBorder="1" applyAlignment="1">
      <alignment horizontal="left" vertical="center" indent="2"/>
    </xf>
    <xf numFmtId="0" fontId="5" fillId="0" borderId="9" xfId="0" applyFont="1" applyFill="1" applyBorder="1" applyAlignment="1">
      <alignment horizontal="left" vertical="center" indent="3"/>
    </xf>
    <xf numFmtId="0" fontId="5" fillId="0" borderId="9" xfId="0" applyFont="1" applyFill="1" applyBorder="1" applyAlignment="1" applyProtection="1">
      <alignment vertical="center"/>
      <protection locked="0"/>
    </xf>
    <xf numFmtId="4" fontId="5" fillId="0" borderId="9" xfId="0" applyNumberFormat="1" applyFont="1" applyFill="1" applyBorder="1" applyAlignment="1" applyProtection="1">
      <alignment vertical="center"/>
      <protection locked="0"/>
    </xf>
    <xf numFmtId="0" fontId="5" fillId="0" borderId="21" xfId="0" applyFont="1" applyFill="1" applyBorder="1" applyAlignment="1">
      <alignment horizontal="left" vertical="center" indent="3"/>
    </xf>
    <xf numFmtId="0" fontId="5" fillId="0" borderId="9" xfId="0" applyFont="1" applyFill="1" applyBorder="1" applyAlignment="1">
      <alignment horizontal="left" vertical="center" indent="5"/>
    </xf>
    <xf numFmtId="0" fontId="5" fillId="0" borderId="21" xfId="0" applyFont="1" applyFill="1" applyBorder="1" applyAlignment="1">
      <alignment horizontal="left" vertical="center" indent="5"/>
    </xf>
    <xf numFmtId="4" fontId="5" fillId="0" borderId="9" xfId="0" applyNumberFormat="1" applyFont="1" applyFill="1" applyBorder="1" applyAlignment="1" applyProtection="1">
      <alignment vertical="center"/>
      <protection locked="0"/>
    </xf>
    <xf numFmtId="0" fontId="5" fillId="0" borderId="9" xfId="0" applyFont="1" applyFill="1" applyBorder="1" applyAlignment="1">
      <alignment horizontal="left" vertical="center" indent="5"/>
    </xf>
    <xf numFmtId="0" fontId="21" fillId="0" borderId="9" xfId="0" applyFont="1" applyFill="1" applyBorder="1" applyAlignment="1">
      <alignment horizontal="left" vertical="center" indent="3"/>
    </xf>
    <xf numFmtId="0" fontId="21" fillId="0" borderId="9" xfId="0" applyFont="1" applyFill="1" applyBorder="1" applyAlignment="1" applyProtection="1">
      <alignment vertical="center"/>
      <protection locked="0"/>
    </xf>
    <xf numFmtId="0" fontId="5" fillId="0" borderId="21" xfId="0" applyFont="1" applyFill="1" applyBorder="1" applyAlignment="1">
      <alignment horizontal="left" indent="3"/>
    </xf>
    <xf numFmtId="0" fontId="21" fillId="0" borderId="21" xfId="0" applyFont="1" applyFill="1" applyBorder="1" applyAlignment="1">
      <alignment horizontal="left" indent="2"/>
    </xf>
    <xf numFmtId="0" fontId="5" fillId="0" borderId="9" xfId="0" applyFont="1" applyFill="1" applyBorder="1" applyAlignment="1">
      <alignment vertical="center"/>
    </xf>
    <xf numFmtId="0" fontId="5" fillId="0" borderId="21" xfId="0" applyFont="1" applyFill="1" applyBorder="1" applyAlignment="1">
      <alignment horizontal="left" vertical="center" indent="2"/>
    </xf>
    <xf numFmtId="0" fontId="5" fillId="0" borderId="9" xfId="0" applyFont="1" applyFill="1" applyBorder="1" applyAlignment="1" applyProtection="1">
      <alignment vertical="center"/>
      <protection locked="0"/>
    </xf>
    <xf numFmtId="0" fontId="5" fillId="0" borderId="21" xfId="0" applyFont="1" applyFill="1" applyBorder="1" applyAlignment="1">
      <alignment horizontal="left" vertical="center" indent="3"/>
    </xf>
    <xf numFmtId="0" fontId="5" fillId="0" borderId="21" xfId="0" applyFont="1" applyFill="1" applyBorder="1" applyAlignment="1">
      <alignment horizontal="left" indent="3"/>
    </xf>
    <xf numFmtId="0" fontId="5" fillId="0" borderId="9" xfId="0" applyFont="1" applyFill="1" applyBorder="1"/>
    <xf numFmtId="0" fontId="5" fillId="0" borderId="10" xfId="0" applyFont="1" applyBorder="1"/>
    <xf numFmtId="0" fontId="5" fillId="0" borderId="10" xfId="0" applyFont="1" applyBorder="1" applyAlignment="1">
      <alignment vertical="center"/>
    </xf>
    <xf numFmtId="0" fontId="5" fillId="0" borderId="0" xfId="0" applyFont="1" applyAlignment="1">
      <alignment horizontal="left" indent="2"/>
    </xf>
    <xf numFmtId="43" fontId="5" fillId="0" borderId="0" xfId="0" applyNumberFormat="1" applyFont="1"/>
    <xf numFmtId="0" fontId="21" fillId="17" borderId="2" xfId="0" applyFont="1" applyFill="1" applyBorder="1" applyAlignment="1">
      <alignment horizontal="center" vertical="center" wrapText="1"/>
    </xf>
    <xf numFmtId="0" fontId="21" fillId="17" borderId="2" xfId="0" applyFont="1" applyFill="1" applyBorder="1" applyAlignment="1" applyProtection="1">
      <alignment horizontal="center" vertical="center" wrapText="1"/>
      <protection locked="0"/>
    </xf>
    <xf numFmtId="0" fontId="21" fillId="17" borderId="1" xfId="0" applyFont="1" applyFill="1" applyBorder="1" applyAlignment="1">
      <alignment horizontal="center" vertical="center" wrapText="1"/>
    </xf>
    <xf numFmtId="0" fontId="5" fillId="0" borderId="0" xfId="0" applyFont="1" applyAlignment="1">
      <alignment wrapText="1"/>
    </xf>
    <xf numFmtId="0" fontId="21" fillId="0" borderId="20" xfId="0" applyFont="1" applyFill="1" applyBorder="1" applyAlignment="1">
      <alignment horizontal="left" vertical="center" indent="3"/>
    </xf>
    <xf numFmtId="0" fontId="5" fillId="0" borderId="20" xfId="0" applyFont="1" applyFill="1" applyBorder="1" applyAlignment="1">
      <alignment horizontal="left" vertical="center" indent="5"/>
    </xf>
    <xf numFmtId="0" fontId="5" fillId="0" borderId="20" xfId="0" applyFont="1" applyFill="1" applyBorder="1" applyAlignment="1">
      <alignment horizontal="left" vertical="center" indent="7"/>
    </xf>
    <xf numFmtId="4" fontId="21" fillId="0" borderId="9" xfId="0" applyNumberFormat="1" applyFont="1" applyFill="1" applyBorder="1" applyAlignment="1" applyProtection="1">
      <alignment vertical="center"/>
      <protection locked="0"/>
    </xf>
    <xf numFmtId="0" fontId="5" fillId="17" borderId="43" xfId="0" applyFont="1" applyFill="1" applyBorder="1"/>
    <xf numFmtId="4" fontId="2" fillId="0" borderId="9" xfId="8" applyNumberFormat="1" applyFont="1" applyFill="1" applyBorder="1" applyAlignment="1" applyProtection="1">
      <alignment vertical="top" wrapText="1"/>
      <protection locked="0"/>
    </xf>
    <xf numFmtId="0" fontId="5" fillId="0" borderId="9" xfId="0" applyFont="1" applyBorder="1"/>
    <xf numFmtId="0" fontId="5" fillId="0" borderId="20" xfId="0" applyFont="1" applyFill="1" applyBorder="1" applyAlignment="1" applyProtection="1">
      <alignment horizontal="left" vertical="center" indent="5"/>
      <protection locked="0"/>
    </xf>
    <xf numFmtId="0" fontId="28" fillId="0" borderId="9" xfId="0" applyFont="1" applyFill="1" applyBorder="1" applyAlignment="1">
      <alignment vertical="center"/>
    </xf>
    <xf numFmtId="0" fontId="28" fillId="0" borderId="10" xfId="0" applyFont="1" applyFill="1" applyBorder="1" applyAlignment="1">
      <alignment vertical="center"/>
    </xf>
    <xf numFmtId="0" fontId="5" fillId="0" borderId="10" xfId="0" applyFont="1" applyFill="1" applyBorder="1"/>
    <xf numFmtId="0" fontId="28" fillId="0" borderId="10" xfId="0" applyFont="1" applyBorder="1"/>
    <xf numFmtId="0" fontId="29" fillId="0" borderId="0" xfId="0" applyFont="1" applyAlignment="1">
      <alignment vertical="center"/>
    </xf>
    <xf numFmtId="0" fontId="23" fillId="0" borderId="0" xfId="0" applyFont="1" applyBorder="1" applyAlignment="1">
      <alignment vertical="center"/>
    </xf>
    <xf numFmtId="0" fontId="5" fillId="0" borderId="9" xfId="0" applyFont="1" applyBorder="1" applyAlignment="1">
      <alignment horizontal="left" indent="3"/>
    </xf>
    <xf numFmtId="0" fontId="5" fillId="17" borderId="43" xfId="0" applyFont="1" applyFill="1" applyBorder="1" applyAlignment="1">
      <alignment vertical="center"/>
    </xf>
    <xf numFmtId="0" fontId="5" fillId="0" borderId="9" xfId="0" applyFont="1" applyFill="1" applyBorder="1" applyAlignment="1" applyProtection="1">
      <alignment horizontal="left" vertical="center" indent="4"/>
      <protection locked="0"/>
    </xf>
    <xf numFmtId="167" fontId="5" fillId="0" borderId="9" xfId="0" applyNumberFormat="1" applyFont="1" applyFill="1" applyBorder="1" applyAlignment="1" applyProtection="1">
      <alignment vertical="center"/>
      <protection locked="0"/>
    </xf>
    <xf numFmtId="0" fontId="28" fillId="0" borderId="9" xfId="0" applyFont="1" applyFill="1" applyBorder="1" applyAlignment="1">
      <alignment horizontal="left" vertical="center"/>
    </xf>
    <xf numFmtId="16" fontId="5" fillId="0" borderId="9" xfId="0" applyNumberFormat="1" applyFont="1" applyFill="1" applyBorder="1" applyAlignment="1">
      <alignment vertical="center"/>
    </xf>
    <xf numFmtId="0" fontId="5" fillId="0" borderId="10" xfId="0" applyFont="1" applyFill="1" applyBorder="1" applyAlignment="1">
      <alignment vertical="center"/>
    </xf>
    <xf numFmtId="0" fontId="21" fillId="17" borderId="1" xfId="0" applyFont="1" applyFill="1" applyBorder="1" applyAlignment="1">
      <alignment horizontal="left" vertical="center" wrapText="1" indent="3"/>
    </xf>
    <xf numFmtId="0" fontId="21" fillId="0" borderId="9" xfId="0" applyFont="1" applyFill="1" applyBorder="1" applyProtection="1">
      <protection locked="0"/>
    </xf>
    <xf numFmtId="0" fontId="5" fillId="0" borderId="9" xfId="0" applyFont="1" applyFill="1" applyBorder="1" applyAlignment="1">
      <alignment horizontal="left" vertical="center" indent="6"/>
    </xf>
    <xf numFmtId="0" fontId="5" fillId="0" borderId="9" xfId="0" applyFont="1" applyFill="1" applyBorder="1" applyProtection="1">
      <protection locked="0"/>
    </xf>
    <xf numFmtId="4" fontId="5" fillId="0" borderId="9" xfId="0" applyNumberFormat="1" applyFont="1" applyFill="1" applyBorder="1" applyProtection="1">
      <protection locked="0"/>
    </xf>
    <xf numFmtId="0" fontId="27" fillId="17" borderId="43" xfId="0" applyFont="1" applyFill="1" applyBorder="1" applyAlignment="1"/>
    <xf numFmtId="0" fontId="26" fillId="17" borderId="43" xfId="0" applyFont="1" applyFill="1" applyBorder="1" applyAlignment="1"/>
    <xf numFmtId="0" fontId="24" fillId="0" borderId="9" xfId="0" applyFont="1" applyFill="1" applyBorder="1" applyProtection="1">
      <protection locked="0"/>
    </xf>
    <xf numFmtId="0" fontId="21" fillId="0" borderId="9" xfId="0" applyFont="1" applyFill="1" applyBorder="1"/>
    <xf numFmtId="0" fontId="21" fillId="0" borderId="9" xfId="0" applyFont="1" applyFill="1" applyBorder="1" applyAlignment="1">
      <alignment horizontal="left" vertical="center" wrapText="1" indent="3"/>
    </xf>
    <xf numFmtId="0" fontId="21" fillId="0" borderId="10" xfId="0" applyFont="1" applyFill="1" applyBorder="1" applyAlignment="1">
      <alignment horizontal="left" vertical="center" wrapText="1" indent="3"/>
    </xf>
    <xf numFmtId="0" fontId="21" fillId="0" borderId="10" xfId="0" applyFont="1" applyFill="1" applyBorder="1" applyAlignment="1">
      <alignment horizontal="left" vertical="center" indent="3"/>
    </xf>
    <xf numFmtId="0" fontId="5" fillId="0" borderId="8" xfId="0" applyFont="1" applyFill="1" applyBorder="1" applyAlignment="1">
      <alignment horizontal="left" vertical="center" indent="6"/>
    </xf>
    <xf numFmtId="0" fontId="5" fillId="0" borderId="8" xfId="0" applyFont="1" applyFill="1" applyBorder="1" applyAlignment="1" applyProtection="1">
      <alignment vertical="center"/>
      <protection locked="0"/>
    </xf>
    <xf numFmtId="0" fontId="21" fillId="0" borderId="9" xfId="0" applyFont="1" applyFill="1" applyBorder="1" applyAlignment="1">
      <alignment horizontal="left" vertical="center" wrapText="1" indent="9"/>
    </xf>
    <xf numFmtId="0" fontId="5" fillId="0" borderId="9" xfId="0" applyFont="1" applyFill="1" applyBorder="1" applyAlignment="1">
      <alignment horizontal="left" vertical="center" indent="12"/>
    </xf>
    <xf numFmtId="0" fontId="26" fillId="17" borderId="43" xfId="0" applyFont="1" applyFill="1" applyBorder="1" applyAlignment="1">
      <alignment vertical="center"/>
    </xf>
    <xf numFmtId="0" fontId="21" fillId="0" borderId="9" xfId="0" applyFont="1" applyFill="1" applyBorder="1" applyAlignment="1">
      <alignment vertical="center"/>
    </xf>
    <xf numFmtId="0" fontId="5" fillId="0" borderId="8" xfId="0" applyFont="1" applyFill="1" applyBorder="1" applyProtection="1">
      <protection locked="0"/>
    </xf>
    <xf numFmtId="0" fontId="26" fillId="17" borderId="43" xfId="0" applyFont="1" applyFill="1" applyBorder="1"/>
    <xf numFmtId="0" fontId="5" fillId="0" borderId="0" xfId="0" applyFont="1"/>
    <xf numFmtId="0" fontId="21" fillId="17" borderId="1" xfId="0" applyFont="1" applyFill="1" applyBorder="1" applyAlignment="1">
      <alignment horizontal="center" vertical="center"/>
    </xf>
    <xf numFmtId="0" fontId="21" fillId="0" borderId="8" xfId="0" applyFont="1" applyFill="1" applyBorder="1" applyAlignment="1">
      <alignment horizontal="left" vertical="center" indent="3"/>
    </xf>
    <xf numFmtId="0" fontId="25" fillId="0" borderId="0" xfId="0" applyFont="1"/>
    <xf numFmtId="0" fontId="5" fillId="0" borderId="9" xfId="0" applyFont="1" applyFill="1" applyBorder="1" applyAlignment="1">
      <alignment horizontal="left" indent="6"/>
    </xf>
    <xf numFmtId="0" fontId="5" fillId="0" borderId="9" xfId="0" applyFont="1" applyFill="1" applyBorder="1" applyAlignment="1">
      <alignment horizontal="left" vertical="center" indent="9"/>
    </xf>
    <xf numFmtId="0" fontId="5" fillId="0" borderId="9" xfId="0" applyFont="1" applyFill="1" applyBorder="1" applyAlignment="1">
      <alignment horizontal="left" vertical="center" wrapText="1" indent="9"/>
    </xf>
    <xf numFmtId="0" fontId="5" fillId="0" borderId="9" xfId="0" applyFont="1" applyFill="1" applyBorder="1" applyAlignment="1">
      <alignment horizontal="left" wrapText="1" indent="9"/>
    </xf>
    <xf numFmtId="0" fontId="5" fillId="0" borderId="9" xfId="0" applyFont="1" applyFill="1" applyBorder="1" applyAlignment="1">
      <alignment horizontal="left" vertical="center" wrapText="1" indent="3"/>
    </xf>
    <xf numFmtId="0" fontId="21" fillId="18" borderId="8" xfId="0" applyFont="1" applyFill="1" applyBorder="1" applyAlignment="1">
      <alignment horizontal="left" vertical="center" indent="3"/>
    </xf>
    <xf numFmtId="0" fontId="21" fillId="18" borderId="9" xfId="0" applyFont="1" applyFill="1" applyBorder="1" applyAlignment="1" applyProtection="1">
      <alignment vertical="center"/>
      <protection locked="0"/>
    </xf>
    <xf numFmtId="0" fontId="5" fillId="18" borderId="9" xfId="0" applyFont="1" applyFill="1" applyBorder="1" applyAlignment="1">
      <alignment horizontal="left" vertical="center" indent="6"/>
    </xf>
    <xf numFmtId="0" fontId="5" fillId="18" borderId="9" xfId="0" applyFont="1" applyFill="1" applyBorder="1" applyAlignment="1" applyProtection="1">
      <alignment vertical="center"/>
      <protection locked="0"/>
    </xf>
    <xf numFmtId="0" fontId="5" fillId="18" borderId="9" xfId="0" applyFont="1" applyFill="1" applyBorder="1" applyAlignment="1">
      <alignment horizontal="left" vertical="center" indent="9"/>
    </xf>
    <xf numFmtId="4" fontId="5" fillId="18" borderId="9" xfId="0" applyNumberFormat="1" applyFont="1" applyFill="1" applyBorder="1" applyAlignment="1" applyProtection="1">
      <alignment vertical="center"/>
      <protection locked="0"/>
    </xf>
    <xf numFmtId="0" fontId="5" fillId="18" borderId="9" xfId="0" applyFont="1" applyFill="1" applyBorder="1" applyAlignment="1">
      <alignment horizontal="left" vertical="center" indent="3"/>
    </xf>
    <xf numFmtId="0" fontId="5" fillId="18" borderId="9" xfId="0" applyFont="1" applyFill="1" applyBorder="1" applyAlignment="1">
      <alignment vertical="center"/>
    </xf>
    <xf numFmtId="0" fontId="21" fillId="18" borderId="9" xfId="0" applyFont="1" applyFill="1" applyBorder="1" applyAlignment="1">
      <alignment horizontal="left" vertical="center" indent="3"/>
    </xf>
    <xf numFmtId="0" fontId="5" fillId="18" borderId="9" xfId="0" applyFont="1" applyFill="1" applyBorder="1" applyAlignment="1">
      <alignment horizontal="left" indent="9"/>
    </xf>
    <xf numFmtId="0" fontId="5" fillId="18" borderId="9" xfId="0" applyFont="1" applyFill="1" applyBorder="1" applyAlignment="1">
      <alignment horizontal="left" indent="3"/>
    </xf>
    <xf numFmtId="0" fontId="21" fillId="18" borderId="9" xfId="0" applyFont="1" applyFill="1" applyBorder="1" applyAlignment="1">
      <alignment horizontal="left" indent="3"/>
    </xf>
    <xf numFmtId="0" fontId="24" fillId="0" borderId="0" xfId="0" applyFont="1"/>
    <xf numFmtId="0" fontId="21" fillId="0" borderId="8" xfId="0" applyFont="1" applyFill="1" applyBorder="1" applyAlignment="1" applyProtection="1">
      <alignment vertical="center"/>
      <protection locked="0"/>
    </xf>
    <xf numFmtId="0" fontId="5" fillId="0" borderId="9" xfId="0" applyFont="1" applyFill="1" applyBorder="1" applyAlignment="1" applyProtection="1">
      <alignment horizontal="left" vertical="center" indent="6"/>
      <protection locked="0"/>
    </xf>
    <xf numFmtId="0" fontId="5" fillId="0" borderId="10" xfId="0" applyFont="1" applyBorder="1" applyAlignment="1">
      <alignment vertical="center"/>
    </xf>
    <xf numFmtId="0" fontId="5" fillId="0" borderId="0" xfId="0" applyFont="1" applyFill="1" applyBorder="1"/>
    <xf numFmtId="0" fontId="21" fillId="17" borderId="2" xfId="0" applyFont="1" applyFill="1" applyBorder="1" applyAlignment="1">
      <alignment horizontal="center" vertical="center"/>
    </xf>
    <xf numFmtId="0" fontId="21" fillId="0" borderId="7" xfId="0" applyFont="1" applyFill="1" applyBorder="1" applyAlignment="1" applyProtection="1">
      <alignment vertical="center"/>
      <protection locked="0"/>
    </xf>
    <xf numFmtId="0" fontId="5" fillId="0" borderId="21" xfId="0" applyFont="1" applyFill="1" applyBorder="1" applyAlignment="1" applyProtection="1">
      <alignment vertical="center"/>
      <protection locked="0"/>
    </xf>
    <xf numFmtId="0" fontId="5" fillId="0" borderId="21" xfId="0" applyFont="1" applyFill="1" applyBorder="1" applyAlignment="1" applyProtection="1">
      <alignment vertical="center"/>
      <protection locked="0"/>
    </xf>
    <xf numFmtId="4" fontId="5" fillId="0" borderId="21" xfId="0" applyNumberFormat="1" applyFont="1" applyFill="1" applyBorder="1" applyAlignment="1" applyProtection="1">
      <alignment vertical="center"/>
      <protection locked="0"/>
    </xf>
    <xf numFmtId="4" fontId="5" fillId="0" borderId="21" xfId="0" applyNumberFormat="1" applyFont="1" applyFill="1" applyBorder="1" applyAlignment="1" applyProtection="1">
      <alignment vertical="center"/>
      <protection locked="0"/>
    </xf>
    <xf numFmtId="0" fontId="5" fillId="0" borderId="9" xfId="0" applyFont="1" applyFill="1" applyBorder="1" applyAlignment="1">
      <alignment horizontal="left" vertical="center" wrapText="1" indent="6"/>
    </xf>
    <xf numFmtId="0" fontId="21" fillId="0" borderId="21" xfId="0" applyFont="1" applyFill="1" applyBorder="1" applyAlignment="1" applyProtection="1">
      <alignment vertical="center"/>
      <protection locked="0"/>
    </xf>
    <xf numFmtId="0" fontId="5" fillId="0" borderId="21" xfId="0" applyFont="1" applyFill="1" applyBorder="1" applyAlignment="1" applyProtection="1">
      <alignment vertical="center" wrapText="1"/>
      <protection locked="0"/>
    </xf>
    <xf numFmtId="0" fontId="5" fillId="0" borderId="21" xfId="0" applyFont="1" applyFill="1" applyBorder="1" applyAlignment="1">
      <alignment vertical="center"/>
    </xf>
    <xf numFmtId="0" fontId="5" fillId="0" borderId="23" xfId="0" applyFont="1" applyFill="1" applyBorder="1"/>
    <xf numFmtId="0" fontId="21" fillId="17" borderId="4" xfId="0" applyFont="1" applyFill="1" applyBorder="1" applyAlignment="1">
      <alignment horizontal="center" vertical="center" wrapText="1"/>
    </xf>
    <xf numFmtId="0" fontId="21" fillId="0" borderId="21" xfId="0" applyFont="1" applyFill="1" applyBorder="1" applyAlignment="1" applyProtection="1">
      <alignment horizontal="right" vertical="center"/>
      <protection locked="0"/>
    </xf>
    <xf numFmtId="4" fontId="5" fillId="0" borderId="21" xfId="0" applyNumberFormat="1" applyFont="1" applyFill="1" applyBorder="1" applyAlignment="1" applyProtection="1">
      <alignment horizontal="right" vertical="center"/>
      <protection locked="0"/>
    </xf>
    <xf numFmtId="0" fontId="5" fillId="0" borderId="21" xfId="0" applyFont="1" applyFill="1" applyBorder="1" applyAlignment="1" applyProtection="1">
      <alignment horizontal="right" vertical="center"/>
      <protection locked="0"/>
    </xf>
    <xf numFmtId="0" fontId="5" fillId="0" borderId="21" xfId="0" applyFont="1" applyFill="1" applyBorder="1" applyAlignment="1">
      <alignment horizontal="right" vertical="center"/>
    </xf>
    <xf numFmtId="0" fontId="21" fillId="0" borderId="9" xfId="0" applyFont="1" applyFill="1" applyBorder="1" applyAlignment="1">
      <alignment horizontal="left" indent="3"/>
    </xf>
    <xf numFmtId="0" fontId="5" fillId="0" borderId="23" xfId="0" applyFont="1" applyBorder="1" applyAlignment="1">
      <alignment horizontal="center"/>
    </xf>
    <xf numFmtId="0" fontId="5" fillId="0" borderId="0" xfId="0" applyFont="1" applyAlignment="1">
      <alignment horizontal="center"/>
    </xf>
    <xf numFmtId="0" fontId="21" fillId="17" borderId="8" xfId="0" applyFont="1" applyFill="1" applyBorder="1" applyAlignment="1" applyProtection="1">
      <alignment horizontal="center" vertical="center" wrapText="1"/>
      <protection locked="0"/>
    </xf>
    <xf numFmtId="0" fontId="21" fillId="17" borderId="44" xfId="0" applyFont="1" applyFill="1" applyBorder="1" applyAlignment="1" applyProtection="1">
      <alignment horizontal="center" vertical="center" wrapText="1"/>
    </xf>
    <xf numFmtId="0" fontId="5" fillId="0" borderId="9" xfId="0" applyFont="1" applyFill="1" applyBorder="1" applyAlignment="1">
      <alignment horizontal="left" vertical="center" indent="6"/>
    </xf>
    <xf numFmtId="0" fontId="5" fillId="0" borderId="9" xfId="0" applyFont="1" applyFill="1" applyBorder="1" applyAlignment="1">
      <alignment horizontal="left" vertical="center" wrapText="1" indent="3"/>
    </xf>
    <xf numFmtId="0" fontId="5" fillId="0" borderId="9" xfId="0" applyFont="1" applyFill="1" applyBorder="1" applyAlignment="1"/>
    <xf numFmtId="4" fontId="5" fillId="0" borderId="0" xfId="0" applyNumberFormat="1" applyFont="1" applyProtection="1">
      <protection locked="0"/>
    </xf>
    <xf numFmtId="0" fontId="21" fillId="0" borderId="1" xfId="0" applyFont="1" applyBorder="1" applyAlignment="1">
      <alignment horizontal="center" vertical="center" wrapText="1"/>
    </xf>
    <xf numFmtId="0" fontId="21" fillId="0" borderId="9" xfId="0" applyFont="1" applyBorder="1" applyAlignment="1">
      <alignment horizontal="left" vertical="center" wrapText="1" indent="3"/>
    </xf>
    <xf numFmtId="0" fontId="5" fillId="0" borderId="9" xfId="0" applyFont="1" applyBorder="1" applyAlignment="1">
      <alignment horizontal="left" vertical="center" wrapText="1" indent="6"/>
    </xf>
    <xf numFmtId="0" fontId="5" fillId="0" borderId="9" xfId="0" applyFont="1" applyBorder="1" applyAlignment="1">
      <alignment horizontal="left" vertical="center" wrapText="1" indent="3"/>
    </xf>
    <xf numFmtId="0" fontId="5" fillId="0" borderId="9" xfId="0" applyFont="1" applyBorder="1" applyAlignment="1">
      <alignment horizontal="left" vertical="center" wrapText="1" indent="9"/>
    </xf>
    <xf numFmtId="3" fontId="5" fillId="0" borderId="9" xfId="0" applyNumberFormat="1" applyFont="1" applyFill="1" applyBorder="1" applyAlignment="1" applyProtection="1">
      <alignment vertical="center"/>
      <protection locked="0"/>
    </xf>
    <xf numFmtId="10" fontId="5" fillId="0" borderId="9" xfId="0" applyNumberFormat="1" applyFont="1" applyFill="1" applyBorder="1" applyAlignment="1" applyProtection="1">
      <alignment vertical="center"/>
      <protection locked="0"/>
    </xf>
    <xf numFmtId="9" fontId="5" fillId="0" borderId="9" xfId="0" applyNumberFormat="1" applyFont="1" applyFill="1" applyBorder="1" applyAlignment="1" applyProtection="1">
      <alignment vertical="center"/>
      <protection locked="0"/>
    </xf>
    <xf numFmtId="0" fontId="5" fillId="0" borderId="10" xfId="0" applyFont="1" applyBorder="1" applyAlignment="1">
      <alignment horizontal="left" vertical="center" wrapText="1" indent="3"/>
    </xf>
    <xf numFmtId="0" fontId="0" fillId="0" borderId="0" xfId="7" applyFont="1" applyProtection="1">
      <protection locked="0"/>
    </xf>
    <xf numFmtId="0" fontId="9" fillId="0" borderId="0" xfId="7" applyFont="1"/>
    <xf numFmtId="0" fontId="0" fillId="0" borderId="0" xfId="7" applyFont="1"/>
    <xf numFmtId="0" fontId="20" fillId="10" borderId="5" xfId="0" applyFont="1" applyFill="1" applyBorder="1" applyAlignment="1" applyProtection="1">
      <alignment horizontal="center" vertical="center" wrapText="1"/>
      <protection locked="0"/>
    </xf>
    <xf numFmtId="0" fontId="20" fillId="10" borderId="7" xfId="0" applyFont="1" applyFill="1" applyBorder="1" applyAlignment="1">
      <alignment horizontal="center" vertical="center"/>
    </xf>
    <xf numFmtId="4" fontId="20" fillId="10" borderId="8" xfId="0" applyNumberFormat="1" applyFont="1" applyFill="1" applyBorder="1" applyAlignment="1">
      <alignment horizontal="center" vertical="center" wrapText="1"/>
    </xf>
    <xf numFmtId="4" fontId="20" fillId="10" borderId="7" xfId="0" applyNumberFormat="1" applyFont="1" applyFill="1" applyBorder="1" applyAlignment="1">
      <alignment horizontal="center" vertical="center" wrapText="1"/>
    </xf>
    <xf numFmtId="0" fontId="20" fillId="10" borderId="22" xfId="0" applyFont="1" applyFill="1" applyBorder="1" applyAlignment="1" applyProtection="1">
      <alignment horizontal="center" vertical="center" wrapText="1"/>
      <protection locked="0"/>
    </xf>
    <xf numFmtId="0" fontId="20" fillId="10" borderId="23" xfId="0" applyFont="1" applyFill="1" applyBorder="1" applyAlignment="1">
      <alignment horizontal="center" vertical="top"/>
    </xf>
    <xf numFmtId="4" fontId="20" fillId="10" borderId="10" xfId="0" applyNumberFormat="1" applyFont="1" applyFill="1" applyBorder="1" applyAlignment="1">
      <alignment horizontal="center" vertical="top" wrapText="1"/>
    </xf>
    <xf numFmtId="4" fontId="20" fillId="10" borderId="23" xfId="0" applyNumberFormat="1" applyFont="1" applyFill="1" applyBorder="1" applyAlignment="1">
      <alignment horizontal="center" vertical="top" wrapText="1"/>
    </xf>
    <xf numFmtId="0" fontId="20" fillId="0" borderId="2" xfId="8" applyFont="1" applyBorder="1" applyAlignment="1" applyProtection="1">
      <alignment horizontal="center" vertical="top"/>
      <protection hidden="1"/>
    </xf>
    <xf numFmtId="0" fontId="0" fillId="0" borderId="2" xfId="0" applyFont="1" applyFill="1" applyBorder="1" applyAlignment="1">
      <alignment horizontal="center" vertical="center"/>
    </xf>
    <xf numFmtId="0" fontId="9" fillId="0" borderId="2" xfId="0" applyFont="1" applyBorder="1" applyAlignment="1" applyProtection="1">
      <alignment horizontal="right"/>
      <protection hidden="1"/>
    </xf>
    <xf numFmtId="0" fontId="16" fillId="0" borderId="4" xfId="0" applyFont="1" applyBorder="1" applyAlignment="1">
      <alignment horizontal="left" vertical="center" indent="2"/>
    </xf>
    <xf numFmtId="0" fontId="0" fillId="0" borderId="1" xfId="0" applyFont="1" applyBorder="1" applyProtection="1">
      <protection locked="0"/>
    </xf>
    <xf numFmtId="0" fontId="0" fillId="0" borderId="1" xfId="0" applyFont="1" applyBorder="1" applyAlignment="1">
      <alignment horizontal="center" vertical="center" wrapText="1"/>
    </xf>
    <xf numFmtId="15" fontId="0" fillId="0" borderId="1" xfId="0" applyNumberFormat="1" applyFont="1" applyBorder="1" applyProtection="1">
      <protection locked="0"/>
    </xf>
    <xf numFmtId="4" fontId="0" fillId="0" borderId="1" xfId="0" applyNumberFormat="1" applyFont="1" applyBorder="1" applyProtection="1">
      <protection locked="0"/>
    </xf>
    <xf numFmtId="0" fontId="0" fillId="0" borderId="1" xfId="0" applyFont="1" applyBorder="1" applyAlignment="1">
      <alignment horizontal="center" vertical="center"/>
    </xf>
    <xf numFmtId="0" fontId="19" fillId="0" borderId="1" xfId="0" applyFont="1" applyBorder="1" applyAlignment="1" applyProtection="1">
      <alignment wrapText="1"/>
      <protection locked="0"/>
    </xf>
    <xf numFmtId="0" fontId="0" fillId="0" borderId="2" xfId="0" applyFont="1" applyBorder="1" applyAlignment="1">
      <alignment horizontal="center" vertical="center"/>
    </xf>
    <xf numFmtId="0" fontId="0" fillId="0" borderId="1" xfId="0" applyFont="1" applyBorder="1" applyAlignment="1" applyProtection="1">
      <alignment horizontal="center" vertical="center"/>
      <protection locked="0"/>
    </xf>
    <xf numFmtId="0" fontId="16" fillId="0" borderId="4" xfId="0" applyFont="1" applyBorder="1" applyAlignment="1">
      <alignment horizontal="left" vertical="center" indent="3"/>
    </xf>
    <xf numFmtId="0" fontId="0" fillId="0" borderId="1" xfId="0" applyFont="1" applyBorder="1" applyAlignment="1" applyProtection="1">
      <alignment wrapText="1"/>
      <protection locked="0"/>
    </xf>
    <xf numFmtId="0" fontId="16" fillId="0" borderId="4" xfId="0" applyFont="1" applyBorder="1" applyAlignment="1">
      <alignment horizontal="left" vertical="center" wrapText="1" indent="2"/>
    </xf>
    <xf numFmtId="0" fontId="0" fillId="4" borderId="1" xfId="0" applyFont="1" applyFill="1" applyBorder="1" applyProtection="1">
      <protection locked="0"/>
    </xf>
    <xf numFmtId="4" fontId="0" fillId="4" borderId="1" xfId="0" applyNumberFormat="1" applyFont="1" applyFill="1" applyBorder="1" applyProtection="1">
      <protection locked="0"/>
    </xf>
    <xf numFmtId="0" fontId="0" fillId="4" borderId="1" xfId="0" applyFont="1" applyFill="1" applyBorder="1" applyAlignment="1" applyProtection="1">
      <alignment horizontal="center" vertical="center"/>
      <protection locked="0"/>
    </xf>
    <xf numFmtId="0" fontId="9" fillId="0" borderId="2" xfId="8" applyFont="1" applyBorder="1" applyAlignment="1" applyProtection="1">
      <alignment horizontal="center" vertical="center"/>
      <protection hidden="1"/>
    </xf>
    <xf numFmtId="0" fontId="7" fillId="0" borderId="4" xfId="0" applyFont="1" applyBorder="1" applyAlignment="1">
      <alignment horizontal="left" vertical="center" wrapText="1" indent="1"/>
    </xf>
    <xf numFmtId="0" fontId="0" fillId="0" borderId="1" xfId="0" applyFont="1" applyBorder="1" applyAlignment="1" applyProtection="1">
      <alignment horizontal="center" vertical="center" wrapText="1"/>
      <protection locked="0"/>
    </xf>
    <xf numFmtId="15" fontId="0" fillId="0" borderId="0" xfId="0" applyNumberFormat="1" applyFont="1"/>
    <xf numFmtId="0" fontId="12" fillId="4" borderId="0" xfId="9" applyFont="1" applyFill="1" applyAlignment="1">
      <alignment horizontal="center" vertical="center"/>
    </xf>
    <xf numFmtId="0" fontId="13" fillId="4" borderId="0" xfId="9" applyFont="1" applyFill="1" applyBorder="1" applyAlignment="1">
      <alignment horizontal="center" vertical="center"/>
    </xf>
    <xf numFmtId="0" fontId="2" fillId="4" borderId="0" xfId="9" applyFont="1" applyFill="1" applyAlignment="1">
      <alignment horizontal="center" vertical="center"/>
    </xf>
    <xf numFmtId="0" fontId="2" fillId="4" borderId="0" xfId="9" applyFont="1" applyFill="1" applyAlignment="1">
      <alignment vertical="center"/>
    </xf>
    <xf numFmtId="0" fontId="12" fillId="4" borderId="0" xfId="0" applyFont="1" applyFill="1" applyAlignment="1">
      <alignment horizontal="center" vertical="center"/>
    </xf>
    <xf numFmtId="0" fontId="8" fillId="4" borderId="5"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7" xfId="0" applyFont="1" applyFill="1" applyBorder="1" applyAlignment="1">
      <alignment horizontal="center" vertical="center"/>
    </xf>
    <xf numFmtId="0" fontId="8" fillId="4" borderId="20" xfId="0" applyFont="1" applyFill="1" applyBorder="1" applyAlignment="1">
      <alignment horizontal="center" vertical="center"/>
    </xf>
    <xf numFmtId="0" fontId="8" fillId="4" borderId="0" xfId="0" applyFont="1" applyFill="1" applyAlignment="1">
      <alignment horizontal="center" vertical="center"/>
    </xf>
    <xf numFmtId="0" fontId="8" fillId="4" borderId="21" xfId="0" applyFont="1" applyFill="1" applyBorder="1" applyAlignment="1">
      <alignment horizontal="center" vertical="center"/>
    </xf>
    <xf numFmtId="0" fontId="8" fillId="4" borderId="22" xfId="0" applyFont="1" applyFill="1" applyBorder="1" applyAlignment="1">
      <alignment horizontal="center" vertical="center"/>
    </xf>
    <xf numFmtId="0" fontId="8" fillId="4" borderId="11" xfId="0" applyFont="1" applyFill="1" applyBorder="1" applyAlignment="1">
      <alignment horizontal="center" vertical="center"/>
    </xf>
    <xf numFmtId="0" fontId="8" fillId="4" borderId="23" xfId="0" applyFont="1" applyFill="1" applyBorder="1" applyAlignment="1">
      <alignment horizontal="center" vertical="center"/>
    </xf>
    <xf numFmtId="0" fontId="2" fillId="4" borderId="5" xfId="0" applyFont="1" applyFill="1" applyBorder="1" applyAlignment="1" applyProtection="1">
      <alignment horizontal="center" vertical="center" wrapText="1"/>
      <protection locked="0"/>
    </xf>
    <xf numFmtId="0" fontId="2" fillId="4" borderId="6" xfId="0" applyFont="1" applyFill="1" applyBorder="1" applyAlignment="1" applyProtection="1">
      <alignment horizontal="center" vertical="center" wrapText="1"/>
      <protection locked="0"/>
    </xf>
    <xf numFmtId="0" fontId="2" fillId="4" borderId="7" xfId="0" applyFont="1" applyFill="1" applyBorder="1" applyAlignment="1" applyProtection="1">
      <alignment horizontal="center" vertical="center" wrapText="1"/>
      <protection locked="0"/>
    </xf>
    <xf numFmtId="0" fontId="2" fillId="4" borderId="20" xfId="0" applyFont="1" applyFill="1" applyBorder="1" applyAlignment="1" applyProtection="1">
      <alignment horizontal="center" vertical="center" wrapText="1"/>
      <protection locked="0"/>
    </xf>
    <xf numFmtId="0" fontId="2" fillId="4" borderId="0" xfId="0" applyFont="1" applyFill="1" applyAlignment="1" applyProtection="1">
      <alignment horizontal="center" vertical="center" wrapText="1"/>
      <protection locked="0"/>
    </xf>
    <xf numFmtId="0" fontId="2" fillId="4" borderId="21" xfId="0" applyFont="1" applyFill="1" applyBorder="1" applyAlignment="1" applyProtection="1">
      <alignment horizontal="center" vertical="center" wrapText="1"/>
      <protection locked="0"/>
    </xf>
    <xf numFmtId="0" fontId="12" fillId="4" borderId="0" xfId="0" applyFont="1" applyFill="1" applyAlignment="1">
      <alignment vertical="center"/>
    </xf>
    <xf numFmtId="0" fontId="3" fillId="0" borderId="0" xfId="8" applyFont="1" applyAlignment="1">
      <alignment horizontal="left" vertical="center" wrapText="1"/>
    </xf>
    <xf numFmtId="0" fontId="3" fillId="0" borderId="0" xfId="8" applyFont="1" applyAlignment="1">
      <alignment horizontal="left" vertical="top" wrapText="1"/>
    </xf>
    <xf numFmtId="0" fontId="2" fillId="2" borderId="2" xfId="7" applyFont="1" applyFill="1" applyBorder="1" applyAlignment="1" applyProtection="1">
      <alignment horizontal="center" vertical="center" wrapText="1"/>
      <protection locked="0"/>
    </xf>
    <xf numFmtId="0" fontId="2" fillId="2" borderId="3" xfId="7" applyFont="1" applyFill="1" applyBorder="1" applyAlignment="1" applyProtection="1">
      <alignment horizontal="center" vertical="center" wrapText="1"/>
      <protection locked="0"/>
    </xf>
    <xf numFmtId="0" fontId="2" fillId="2" borderId="4" xfId="7" applyFont="1" applyFill="1" applyBorder="1" applyAlignment="1" applyProtection="1">
      <alignment horizontal="center" vertical="center" wrapText="1"/>
      <protection locked="0"/>
    </xf>
    <xf numFmtId="0" fontId="2" fillId="2" borderId="5" xfId="7" applyFont="1" applyFill="1" applyBorder="1" applyAlignment="1">
      <alignment horizontal="center" vertical="center"/>
    </xf>
    <xf numFmtId="0" fontId="2" fillId="2" borderId="7" xfId="7" applyFont="1" applyFill="1" applyBorder="1" applyAlignment="1">
      <alignment horizontal="center" vertical="center"/>
    </xf>
    <xf numFmtId="0" fontId="2" fillId="2" borderId="20" xfId="7" applyFont="1" applyFill="1" applyBorder="1" applyAlignment="1">
      <alignment horizontal="center" vertical="center"/>
    </xf>
    <xf numFmtId="0" fontId="2" fillId="2" borderId="21" xfId="7" applyFont="1" applyFill="1" applyBorder="1" applyAlignment="1">
      <alignment horizontal="center" vertical="center"/>
    </xf>
    <xf numFmtId="0" fontId="2" fillId="2" borderId="22" xfId="7" applyFont="1" applyFill="1" applyBorder="1" applyAlignment="1">
      <alignment horizontal="center" vertical="center"/>
    </xf>
    <xf numFmtId="0" fontId="2" fillId="2" borderId="23" xfId="7" applyFont="1" applyFill="1" applyBorder="1" applyAlignment="1">
      <alignment horizontal="center" vertical="center"/>
    </xf>
    <xf numFmtId="0" fontId="2" fillId="2" borderId="8" xfId="7" applyFont="1" applyFill="1" applyBorder="1" applyAlignment="1">
      <alignment horizontal="center" vertical="center" wrapText="1"/>
    </xf>
    <xf numFmtId="0" fontId="2" fillId="2" borderId="10" xfId="7" applyFont="1" applyFill="1" applyBorder="1" applyAlignment="1">
      <alignment horizontal="center" vertical="center" wrapText="1"/>
    </xf>
    <xf numFmtId="0" fontId="2" fillId="2" borderId="5" xfId="7" applyFont="1" applyFill="1" applyBorder="1" applyAlignment="1">
      <alignment horizontal="center" vertical="center" wrapText="1"/>
    </xf>
    <xf numFmtId="0" fontId="2" fillId="2" borderId="7" xfId="7" applyFont="1" applyFill="1" applyBorder="1" applyAlignment="1">
      <alignment horizontal="center" vertical="center" wrapText="1"/>
    </xf>
    <xf numFmtId="0" fontId="2" fillId="2" borderId="20" xfId="7" applyFont="1" applyFill="1" applyBorder="1" applyAlignment="1">
      <alignment horizontal="center" vertical="center" wrapText="1"/>
    </xf>
    <xf numFmtId="0" fontId="2" fillId="2" borderId="21" xfId="7" applyFont="1" applyFill="1" applyBorder="1" applyAlignment="1">
      <alignment horizontal="center" vertical="center" wrapText="1"/>
    </xf>
    <xf numFmtId="0" fontId="2" fillId="2" borderId="22" xfId="7" applyFont="1" applyFill="1" applyBorder="1" applyAlignment="1">
      <alignment horizontal="center" vertical="center" wrapText="1"/>
    </xf>
    <xf numFmtId="0" fontId="2" fillId="2" borderId="23" xfId="7" applyFont="1" applyFill="1" applyBorder="1" applyAlignment="1">
      <alignment horizontal="center" vertical="center" wrapText="1"/>
    </xf>
    <xf numFmtId="0" fontId="2" fillId="2" borderId="2" xfId="9" applyFont="1" applyFill="1" applyBorder="1" applyAlignment="1" applyProtection="1">
      <alignment horizontal="center" vertical="center" wrapText="1"/>
      <protection locked="0"/>
    </xf>
    <xf numFmtId="0" fontId="2" fillId="2" borderId="3" xfId="9" applyFont="1" applyFill="1" applyBorder="1" applyAlignment="1" applyProtection="1">
      <alignment horizontal="center" vertical="center" wrapText="1"/>
      <protection locked="0"/>
    </xf>
    <xf numFmtId="0" fontId="2" fillId="2" borderId="4" xfId="9" applyFont="1" applyFill="1" applyBorder="1" applyAlignment="1" applyProtection="1">
      <alignment horizontal="center" vertical="center" wrapText="1"/>
      <protection locked="0"/>
    </xf>
    <xf numFmtId="4" fontId="2" fillId="2" borderId="8" xfId="9" applyNumberFormat="1" applyFont="1" applyFill="1" applyBorder="1" applyAlignment="1">
      <alignment horizontal="center" vertical="center" wrapText="1"/>
    </xf>
    <xf numFmtId="4" fontId="2" fillId="2" borderId="10" xfId="9" applyNumberFormat="1" applyFont="1" applyFill="1" applyBorder="1" applyAlignment="1">
      <alignment horizontal="center" vertical="center" wrapText="1"/>
    </xf>
    <xf numFmtId="0" fontId="2" fillId="2" borderId="5" xfId="9" applyFont="1" applyFill="1" applyBorder="1" applyAlignment="1">
      <alignment horizontal="center" vertical="center"/>
    </xf>
    <xf numFmtId="0" fontId="2" fillId="2" borderId="7" xfId="9" applyFont="1" applyFill="1" applyBorder="1" applyAlignment="1">
      <alignment horizontal="center" vertical="center"/>
    </xf>
    <xf numFmtId="0" fontId="2" fillId="2" borderId="20" xfId="9" applyFont="1" applyFill="1" applyBorder="1" applyAlignment="1">
      <alignment horizontal="center" vertical="center"/>
    </xf>
    <xf numFmtId="0" fontId="2" fillId="2" borderId="21" xfId="9" applyFont="1" applyFill="1" applyBorder="1" applyAlignment="1">
      <alignment horizontal="center" vertical="center"/>
    </xf>
    <xf numFmtId="0" fontId="2" fillId="2" borderId="22" xfId="9" applyFont="1" applyFill="1" applyBorder="1" applyAlignment="1">
      <alignment horizontal="center" vertical="center"/>
    </xf>
    <xf numFmtId="0" fontId="2" fillId="2" borderId="23" xfId="9" applyFont="1" applyFill="1" applyBorder="1" applyAlignment="1">
      <alignment horizontal="center" vertical="center"/>
    </xf>
    <xf numFmtId="0" fontId="2" fillId="2" borderId="2"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166" fontId="2" fillId="2" borderId="2" xfId="2" applyNumberFormat="1" applyFont="1" applyFill="1" applyBorder="1" applyAlignment="1" applyProtection="1">
      <alignment horizontal="center" vertical="center"/>
      <protection locked="0"/>
    </xf>
    <xf numFmtId="166" fontId="2" fillId="2" borderId="3" xfId="2" applyNumberFormat="1" applyFont="1" applyFill="1" applyBorder="1" applyAlignment="1" applyProtection="1">
      <alignment horizontal="center" vertical="center"/>
      <protection locked="0"/>
    </xf>
    <xf numFmtId="166" fontId="2" fillId="2" borderId="4" xfId="2" applyNumberFormat="1" applyFont="1" applyFill="1" applyBorder="1" applyAlignment="1" applyProtection="1">
      <alignment horizontal="center" vertical="center"/>
      <protection locked="0"/>
    </xf>
    <xf numFmtId="166" fontId="2" fillId="2" borderId="2" xfId="2" applyNumberFormat="1" applyFont="1" applyFill="1" applyBorder="1" applyAlignment="1" applyProtection="1">
      <alignment horizontal="center" vertical="center" wrapText="1"/>
    </xf>
    <xf numFmtId="166" fontId="2" fillId="2" borderId="3" xfId="2" applyNumberFormat="1" applyFont="1" applyFill="1" applyBorder="1" applyAlignment="1" applyProtection="1">
      <alignment horizontal="center" vertical="center" wrapText="1"/>
    </xf>
    <xf numFmtId="166" fontId="2" fillId="2" borderId="4" xfId="2" applyNumberFormat="1" applyFont="1" applyFill="1" applyBorder="1" applyAlignment="1" applyProtection="1">
      <alignment horizontal="center" vertical="center" wrapText="1"/>
    </xf>
    <xf numFmtId="166" fontId="2" fillId="2" borderId="5" xfId="2" applyNumberFormat="1" applyFont="1" applyFill="1" applyBorder="1" applyAlignment="1" applyProtection="1">
      <alignment horizontal="center" vertical="center" wrapText="1"/>
    </xf>
    <xf numFmtId="166" fontId="2" fillId="2" borderId="22" xfId="2" applyNumberFormat="1" applyFont="1" applyFill="1" applyBorder="1" applyAlignment="1" applyProtection="1">
      <alignment horizontal="center" vertical="center" wrapText="1"/>
    </xf>
    <xf numFmtId="0" fontId="2" fillId="2" borderId="1" xfId="7" applyFont="1" applyFill="1" applyBorder="1" applyAlignment="1" applyProtection="1">
      <alignment horizontal="center" vertical="center" wrapText="1"/>
      <protection locked="0"/>
    </xf>
    <xf numFmtId="166" fontId="2" fillId="2" borderId="1" xfId="2" applyNumberFormat="1" applyFont="1" applyFill="1" applyBorder="1" applyAlignment="1" applyProtection="1">
      <alignment horizontal="center" vertical="center"/>
      <protection locked="0"/>
    </xf>
    <xf numFmtId="166" fontId="2" fillId="2" borderId="1" xfId="2" applyNumberFormat="1" applyFont="1" applyFill="1" applyBorder="1" applyAlignment="1" applyProtection="1">
      <alignment horizontal="center" vertical="center" wrapText="1"/>
      <protection locked="0"/>
    </xf>
    <xf numFmtId="0" fontId="2" fillId="2" borderId="6" xfId="9" applyFont="1" applyFill="1" applyBorder="1" applyAlignment="1">
      <alignment horizontal="center" vertical="center"/>
    </xf>
    <xf numFmtId="0" fontId="2" fillId="2" borderId="0" xfId="9" applyFont="1" applyFill="1" applyBorder="1" applyAlignment="1">
      <alignment horizontal="center" vertical="center"/>
    </xf>
    <xf numFmtId="0" fontId="2" fillId="2" borderId="11" xfId="9" applyFont="1" applyFill="1" applyBorder="1" applyAlignment="1">
      <alignment horizontal="center" vertical="center"/>
    </xf>
    <xf numFmtId="0" fontId="2" fillId="2" borderId="1" xfId="0" applyFont="1" applyFill="1" applyBorder="1" applyAlignment="1" applyProtection="1">
      <alignment horizontal="center" wrapText="1"/>
      <protection locked="0"/>
    </xf>
    <xf numFmtId="0" fontId="20" fillId="13" borderId="20" xfId="8" applyFont="1" applyFill="1" applyBorder="1" applyAlignment="1" applyProtection="1">
      <alignment horizontal="center" vertical="center" wrapText="1"/>
      <protection locked="0"/>
    </xf>
    <xf numFmtId="0" fontId="20" fillId="13" borderId="0" xfId="8" applyFont="1" applyFill="1" applyBorder="1" applyAlignment="1" applyProtection="1">
      <alignment horizontal="center" vertical="center" wrapText="1"/>
      <protection locked="0"/>
    </xf>
    <xf numFmtId="0" fontId="8" fillId="14" borderId="24" xfId="0" applyFont="1" applyFill="1" applyBorder="1" applyAlignment="1">
      <alignment horizontal="center" vertical="center" wrapText="1"/>
    </xf>
    <xf numFmtId="0" fontId="8" fillId="14" borderId="25" xfId="0" applyFont="1" applyFill="1" applyBorder="1" applyAlignment="1">
      <alignment horizontal="center" vertical="center" wrapText="1"/>
    </xf>
    <xf numFmtId="0" fontId="8" fillId="14" borderId="26" xfId="0" applyFont="1" applyFill="1" applyBorder="1" applyAlignment="1">
      <alignment horizontal="center" vertical="center" wrapText="1"/>
    </xf>
    <xf numFmtId="0" fontId="15" fillId="15" borderId="29" xfId="0" applyFont="1" applyFill="1" applyBorder="1" applyAlignment="1" applyProtection="1">
      <alignment horizontal="center" vertical="center" wrapText="1"/>
      <protection locked="0"/>
    </xf>
    <xf numFmtId="0" fontId="32" fillId="15" borderId="30" xfId="0" applyFont="1" applyFill="1" applyBorder="1" applyAlignment="1" applyProtection="1">
      <alignment horizontal="center" vertical="center" wrapText="1"/>
      <protection locked="0"/>
    </xf>
    <xf numFmtId="0" fontId="32" fillId="15" borderId="31" xfId="0" applyFont="1" applyFill="1" applyBorder="1" applyAlignment="1" applyProtection="1">
      <alignment horizontal="center" vertical="center" wrapText="1"/>
      <protection locked="0"/>
    </xf>
    <xf numFmtId="0" fontId="32" fillId="15" borderId="32" xfId="0" applyFont="1" applyFill="1" applyBorder="1" applyAlignment="1" applyProtection="1">
      <alignment horizontal="center" vertical="center" wrapText="1"/>
      <protection locked="0"/>
    </xf>
    <xf numFmtId="0" fontId="32" fillId="15" borderId="0" xfId="0" applyFont="1" applyFill="1" applyBorder="1" applyAlignment="1" applyProtection="1">
      <alignment horizontal="center" vertical="center" wrapText="1"/>
      <protection locked="0"/>
    </xf>
    <xf numFmtId="0" fontId="32" fillId="15" borderId="33" xfId="0" applyFont="1" applyFill="1" applyBorder="1" applyAlignment="1" applyProtection="1">
      <alignment horizontal="center" vertical="center" wrapText="1"/>
      <protection locked="0"/>
    </xf>
    <xf numFmtId="0" fontId="32" fillId="15" borderId="34" xfId="0" applyFont="1" applyFill="1" applyBorder="1" applyAlignment="1" applyProtection="1">
      <alignment horizontal="center" vertical="center" wrapText="1"/>
      <protection locked="0"/>
    </xf>
    <xf numFmtId="0" fontId="32" fillId="15" borderId="28" xfId="0" applyFont="1" applyFill="1" applyBorder="1" applyAlignment="1" applyProtection="1">
      <alignment horizontal="center" vertical="center" wrapText="1"/>
      <protection locked="0"/>
    </xf>
    <xf numFmtId="0" fontId="32" fillId="15" borderId="35" xfId="0" applyFont="1" applyFill="1" applyBorder="1" applyAlignment="1" applyProtection="1">
      <alignment horizontal="center" vertical="center" wrapText="1"/>
      <protection locked="0"/>
    </xf>
    <xf numFmtId="0" fontId="8" fillId="0" borderId="28" xfId="0" applyNumberFormat="1" applyFont="1" applyFill="1" applyBorder="1" applyAlignment="1" applyProtection="1">
      <alignment horizontal="justify" vertical="top" wrapText="1"/>
      <protection locked="0"/>
    </xf>
    <xf numFmtId="0" fontId="2" fillId="2" borderId="2" xfId="7" applyFont="1" applyFill="1" applyBorder="1" applyAlignment="1">
      <alignment horizontal="center" vertical="center"/>
    </xf>
    <xf numFmtId="0" fontId="2" fillId="2" borderId="4" xfId="7" applyFont="1" applyFill="1" applyBorder="1" applyAlignment="1">
      <alignment horizontal="center" vertical="center"/>
    </xf>
    <xf numFmtId="0" fontId="2" fillId="0" borderId="2"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20" fillId="10" borderId="3" xfId="0" applyFont="1" applyFill="1" applyBorder="1" applyAlignment="1" applyProtection="1">
      <alignment horizontal="center" vertical="center" wrapText="1"/>
      <protection locked="0"/>
    </xf>
    <xf numFmtId="0" fontId="20" fillId="10" borderId="4" xfId="0" applyFont="1" applyFill="1" applyBorder="1" applyAlignment="1" applyProtection="1">
      <alignment horizontal="center" vertical="center" wrapText="1"/>
      <protection locked="0"/>
    </xf>
    <xf numFmtId="0" fontId="31" fillId="16" borderId="36" xfId="0" applyFont="1" applyFill="1" applyBorder="1" applyAlignment="1">
      <alignment horizontal="center" vertical="center"/>
    </xf>
    <xf numFmtId="0" fontId="31" fillId="16" borderId="40" xfId="0" applyFont="1" applyFill="1" applyBorder="1" applyAlignment="1">
      <alignment horizontal="center" vertical="center"/>
    </xf>
    <xf numFmtId="0" fontId="31" fillId="16" borderId="41" xfId="0" applyFont="1" applyFill="1" applyBorder="1" applyAlignment="1">
      <alignment horizontal="center" vertical="center"/>
    </xf>
    <xf numFmtId="0" fontId="5" fillId="0" borderId="1" xfId="0" applyFont="1" applyBorder="1" applyAlignment="1" applyProtection="1">
      <alignment vertical="center"/>
      <protection locked="0"/>
    </xf>
    <xf numFmtId="0" fontId="21" fillId="17" borderId="5" xfId="0" applyFont="1" applyFill="1" applyBorder="1" applyAlignment="1" applyProtection="1">
      <alignment horizontal="center" vertical="center"/>
    </xf>
    <xf numFmtId="0" fontId="21" fillId="17" borderId="6" xfId="0" applyFont="1" applyFill="1" applyBorder="1" applyAlignment="1" applyProtection="1">
      <alignment horizontal="center" vertical="center"/>
    </xf>
    <xf numFmtId="0" fontId="21" fillId="17" borderId="7" xfId="0" applyFont="1" applyFill="1" applyBorder="1" applyAlignment="1" applyProtection="1">
      <alignment horizontal="center" vertical="center"/>
    </xf>
    <xf numFmtId="0" fontId="21" fillId="17" borderId="20" xfId="0" applyFont="1" applyFill="1" applyBorder="1" applyAlignment="1">
      <alignment horizontal="center" vertical="center"/>
    </xf>
    <xf numFmtId="0" fontId="21" fillId="17" borderId="0" xfId="0" applyFont="1" applyFill="1" applyBorder="1" applyAlignment="1">
      <alignment horizontal="center" vertical="center"/>
    </xf>
    <xf numFmtId="0" fontId="21" fillId="17" borderId="21" xfId="0" applyFont="1" applyFill="1" applyBorder="1" applyAlignment="1">
      <alignment horizontal="center" vertical="center"/>
    </xf>
    <xf numFmtId="0" fontId="21" fillId="17" borderId="20" xfId="0" applyFont="1" applyFill="1" applyBorder="1" applyAlignment="1" applyProtection="1">
      <alignment horizontal="center" vertical="center"/>
    </xf>
    <xf numFmtId="0" fontId="21" fillId="17" borderId="0" xfId="0" applyFont="1" applyFill="1" applyBorder="1" applyAlignment="1" applyProtection="1">
      <alignment horizontal="center" vertical="center"/>
    </xf>
    <xf numFmtId="0" fontId="21" fillId="17" borderId="21" xfId="0" applyFont="1" applyFill="1" applyBorder="1" applyAlignment="1" applyProtection="1">
      <alignment horizontal="center" vertical="center"/>
    </xf>
    <xf numFmtId="0" fontId="21" fillId="17" borderId="22" xfId="0" applyFont="1" applyFill="1" applyBorder="1" applyAlignment="1">
      <alignment horizontal="center" vertical="center"/>
    </xf>
    <xf numFmtId="0" fontId="21" fillId="17" borderId="11" xfId="0" applyFont="1" applyFill="1" applyBorder="1" applyAlignment="1">
      <alignment horizontal="center" vertical="center"/>
    </xf>
    <xf numFmtId="0" fontId="21" fillId="17" borderId="23" xfId="0" applyFont="1" applyFill="1" applyBorder="1" applyAlignment="1">
      <alignment horizontal="center" vertical="center"/>
    </xf>
    <xf numFmtId="0" fontId="23" fillId="0" borderId="11" xfId="0" applyFont="1" applyBorder="1" applyAlignment="1">
      <alignment horizontal="left" vertical="center"/>
    </xf>
    <xf numFmtId="0" fontId="30" fillId="0" borderId="0" xfId="0" applyFont="1" applyFill="1" applyBorder="1" applyAlignment="1">
      <alignment horizontal="justify" vertical="center" wrapText="1"/>
    </xf>
    <xf numFmtId="0" fontId="31" fillId="0" borderId="11" xfId="0" applyFont="1" applyBorder="1" applyAlignment="1">
      <alignment horizontal="left" vertical="center"/>
    </xf>
    <xf numFmtId="0" fontId="21" fillId="17" borderId="8" xfId="0" applyFont="1" applyFill="1" applyBorder="1" applyAlignment="1">
      <alignment horizontal="center" vertical="center"/>
    </xf>
    <xf numFmtId="0" fontId="21" fillId="17" borderId="10" xfId="0" applyFont="1" applyFill="1" applyBorder="1" applyAlignment="1">
      <alignment horizontal="center" vertical="center"/>
    </xf>
    <xf numFmtId="0" fontId="21" fillId="17" borderId="1" xfId="0" applyFont="1" applyFill="1" applyBorder="1" applyAlignment="1">
      <alignment horizontal="center" vertical="center"/>
    </xf>
    <xf numFmtId="0" fontId="23" fillId="0" borderId="0" xfId="0" applyFont="1" applyBorder="1" applyAlignment="1">
      <alignment horizontal="left" vertical="center"/>
    </xf>
    <xf numFmtId="0" fontId="23" fillId="0" borderId="0" xfId="0" applyFont="1" applyBorder="1" applyAlignment="1">
      <alignment horizontal="left" vertical="center" wrapText="1"/>
    </xf>
    <xf numFmtId="0" fontId="21" fillId="17" borderId="1" xfId="0" applyFont="1" applyFill="1" applyBorder="1" applyAlignment="1">
      <alignment horizontal="center" vertical="center" wrapText="1"/>
    </xf>
    <xf numFmtId="0" fontId="21" fillId="17" borderId="10" xfId="0" applyFont="1" applyFill="1" applyBorder="1" applyAlignment="1">
      <alignment horizontal="center" vertical="center" wrapText="1"/>
    </xf>
    <xf numFmtId="0" fontId="21" fillId="17" borderId="8" xfId="0" applyFont="1" applyFill="1" applyBorder="1" applyAlignment="1" applyProtection="1">
      <alignment horizontal="center" vertical="center"/>
    </xf>
    <xf numFmtId="0" fontId="21" fillId="17" borderId="9" xfId="0" applyFont="1" applyFill="1" applyBorder="1" applyAlignment="1">
      <alignment horizontal="center" vertical="center"/>
    </xf>
    <xf numFmtId="0" fontId="21" fillId="17" borderId="9" xfId="0" applyFont="1" applyFill="1" applyBorder="1" applyAlignment="1" applyProtection="1">
      <alignment horizontal="center" vertical="center"/>
    </xf>
    <xf numFmtId="0" fontId="23" fillId="0" borderId="8" xfId="0" applyFont="1" applyBorder="1" applyAlignment="1">
      <alignment horizontal="left" vertical="center" wrapText="1"/>
    </xf>
    <xf numFmtId="0" fontId="23" fillId="0" borderId="8" xfId="0" applyFont="1" applyBorder="1" applyAlignment="1">
      <alignment horizontal="left" vertical="center"/>
    </xf>
    <xf numFmtId="0" fontId="21" fillId="17" borderId="4" xfId="0" applyFont="1" applyFill="1" applyBorder="1" applyAlignment="1">
      <alignment horizontal="center" vertical="center" wrapText="1"/>
    </xf>
    <xf numFmtId="0" fontId="21" fillId="17" borderId="8" xfId="0" applyFont="1" applyFill="1" applyBorder="1" applyAlignment="1" applyProtection="1">
      <alignment horizontal="center" vertical="center"/>
      <protection locked="0"/>
    </xf>
    <xf numFmtId="0" fontId="21" fillId="17" borderId="10" xfId="0" applyFont="1" applyFill="1" applyBorder="1" applyAlignment="1" applyProtection="1">
      <alignment horizontal="center" vertical="center"/>
      <protection locked="0"/>
    </xf>
    <xf numFmtId="0" fontId="21" fillId="17" borderId="8" xfId="0" applyFont="1" applyFill="1" applyBorder="1" applyAlignment="1" applyProtection="1">
      <alignment horizontal="left" vertical="center"/>
    </xf>
    <xf numFmtId="0" fontId="21" fillId="17" borderId="10" xfId="0" applyFont="1" applyFill="1" applyBorder="1" applyAlignment="1" applyProtection="1">
      <alignment horizontal="left" vertical="center"/>
    </xf>
    <xf numFmtId="0" fontId="22" fillId="0" borderId="0" xfId="0" applyFont="1" applyFill="1" applyBorder="1" applyAlignment="1">
      <alignment horizontal="left" vertical="center" wrapText="1"/>
    </xf>
    <xf numFmtId="0" fontId="21" fillId="17" borderId="8" xfId="0" applyFont="1" applyFill="1" applyBorder="1" applyAlignment="1" applyProtection="1">
      <alignment horizontal="center" vertical="center" wrapText="1"/>
      <protection locked="0"/>
    </xf>
    <xf numFmtId="0" fontId="21" fillId="17" borderId="10" xfId="0" applyFont="1" applyFill="1" applyBorder="1" applyAlignment="1" applyProtection="1">
      <alignment horizontal="center" vertical="center" wrapText="1"/>
      <protection locked="0"/>
    </xf>
    <xf numFmtId="0" fontId="21" fillId="17" borderId="8" xfId="0" applyFont="1" applyFill="1" applyBorder="1" applyAlignment="1" applyProtection="1">
      <alignment horizontal="center" vertical="center" wrapText="1"/>
    </xf>
    <xf numFmtId="0" fontId="21" fillId="17" borderId="10" xfId="0" applyFont="1" applyFill="1" applyBorder="1" applyAlignment="1" applyProtection="1">
      <alignment horizontal="center" vertical="center" wrapText="1"/>
    </xf>
    <xf numFmtId="0" fontId="21" fillId="17" borderId="8" xfId="0" applyFont="1" applyFill="1" applyBorder="1" applyAlignment="1" applyProtection="1">
      <alignment horizontal="left" vertical="center" wrapText="1"/>
    </xf>
    <xf numFmtId="0" fontId="21" fillId="17" borderId="10" xfId="0" applyFont="1" applyFill="1" applyBorder="1" applyAlignment="1" applyProtection="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3" xfId="0" applyFont="1" applyFill="1" applyBorder="1" applyAlignment="1">
      <alignment horizontal="left" vertical="center" wrapText="1" indent="1"/>
    </xf>
    <xf numFmtId="0" fontId="8" fillId="0" borderId="4" xfId="0" applyFont="1" applyFill="1" applyBorder="1" applyAlignment="1">
      <alignment horizontal="left" vertical="center" wrapText="1" indent="1"/>
    </xf>
    <xf numFmtId="0" fontId="2" fillId="0" borderId="3" xfId="0" applyFont="1" applyFill="1" applyBorder="1" applyAlignment="1" applyProtection="1">
      <alignment vertical="center"/>
    </xf>
    <xf numFmtId="0" fontId="2" fillId="0" borderId="4" xfId="0" applyFont="1" applyFill="1" applyBorder="1" applyAlignment="1" applyProtection="1">
      <alignment vertical="center"/>
    </xf>
    <xf numFmtId="0" fontId="16" fillId="0" borderId="3" xfId="0" applyFont="1" applyFill="1" applyBorder="1" applyAlignment="1">
      <alignment horizontal="left" vertical="center" wrapText="1" indent="1"/>
    </xf>
    <xf numFmtId="0" fontId="16" fillId="0" borderId="4" xfId="0" applyFont="1" applyFill="1" applyBorder="1" applyAlignment="1">
      <alignment horizontal="left" vertical="center" wrapText="1" indent="1"/>
    </xf>
    <xf numFmtId="0" fontId="20" fillId="10" borderId="2" xfId="0" applyFont="1" applyFill="1" applyBorder="1" applyAlignment="1" applyProtection="1">
      <alignment horizontal="center" vertical="center" wrapText="1"/>
      <protection locked="0"/>
    </xf>
    <xf numFmtId="4" fontId="20" fillId="10" borderId="2" xfId="0" applyNumberFormat="1" applyFont="1" applyFill="1" applyBorder="1" applyAlignment="1">
      <alignment horizontal="center" vertical="center" wrapText="1"/>
    </xf>
    <xf numFmtId="4" fontId="20" fillId="10" borderId="4" xfId="0" applyNumberFormat="1" applyFont="1" applyFill="1" applyBorder="1" applyAlignment="1">
      <alignment horizontal="center" vertical="center" wrapText="1"/>
    </xf>
  </cellXfs>
  <cellStyles count="18">
    <cellStyle name="Euro" xfId="1" xr:uid="{00000000-0005-0000-0000-000006000000}"/>
    <cellStyle name="Millares 2" xfId="2" xr:uid="{00000000-0005-0000-0000-000007000000}"/>
    <cellStyle name="Millares 2 2" xfId="3" xr:uid="{00000000-0005-0000-0000-000008000000}"/>
    <cellStyle name="Millares 2 3" xfId="4" xr:uid="{00000000-0005-0000-0000-000009000000}"/>
    <cellStyle name="Millares 3" xfId="5" xr:uid="{00000000-0005-0000-0000-00000A000000}"/>
    <cellStyle name="Moneda 2" xfId="6" xr:uid="{00000000-0005-0000-0000-00000B000000}"/>
    <cellStyle name="Normal" xfId="0" builtinId="0"/>
    <cellStyle name="Normal 2" xfId="7" xr:uid="{00000000-0005-0000-0000-00000C000000}"/>
    <cellStyle name="Normal 2 2" xfId="8" xr:uid="{00000000-0005-0000-0000-00000D000000}"/>
    <cellStyle name="Normal 2 3" xfId="16" xr:uid="{00000000-0005-0000-0000-000015000000}"/>
    <cellStyle name="Normal 3" xfId="9" xr:uid="{00000000-0005-0000-0000-00000E000000}"/>
    <cellStyle name="Normal 3 2" xfId="17" xr:uid="{00000000-0005-0000-0000-000016000000}"/>
    <cellStyle name="Normal 4" xfId="10" xr:uid="{00000000-0005-0000-0000-00000F000000}"/>
    <cellStyle name="Normal 4 2" xfId="11" xr:uid="{00000000-0005-0000-0000-000010000000}"/>
    <cellStyle name="Normal 5" xfId="12" xr:uid="{00000000-0005-0000-0000-000011000000}"/>
    <cellStyle name="Normal 5 2" xfId="13" xr:uid="{00000000-0005-0000-0000-000012000000}"/>
    <cellStyle name="Normal 6" xfId="14" xr:uid="{00000000-0005-0000-0000-000013000000}"/>
    <cellStyle name="Normal 6 2" xfId="15" xr:uid="{00000000-0005-0000-0000-00001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79" Type="http://schemas.openxmlformats.org/officeDocument/2006/relationships/customXml" Target="../customXml/item3.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78"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activeX/activeX4.xml><?xml version="1.0" encoding="utf-8"?>
<ax:ocx xmlns:ax="http://schemas.microsoft.com/office/2006/activeX" xmlns:r="http://schemas.openxmlformats.org/officeDocument/2006/relationships" ax:classid="{8BD21D30-EC42-11CE-9E0D-00AA006002F3}" ax:persistence="persistStreamInit" r:id="rId1"/>
</file>

<file path=xl/drawings/_rels/drawing4.x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2.emf"/><Relationship Id="rId1" Type="http://schemas.openxmlformats.org/officeDocument/2006/relationships/image" Target="../media/image3.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0</xdr:colOff>
      <xdr:row>38</xdr:row>
      <xdr:rowOff>0</xdr:rowOff>
    </xdr:from>
    <xdr:to>
      <xdr:col>7</xdr:col>
      <xdr:colOff>981075</xdr:colOff>
      <xdr:row>54</xdr:row>
      <xdr:rowOff>95250</xdr:rowOff>
    </xdr:to>
    <xdr:sp macro="" textlink="">
      <xdr:nvSpPr>
        <xdr:cNvPr id="2" name="1 CuadroTexto">
          <a:extLst>
            <a:ext uri="{FF2B5EF4-FFF2-40B4-BE49-F238E27FC236}">
              <a16:creationId xmlns:a16="http://schemas.microsoft.com/office/drawing/2014/main" id="{00000000-0008-0000-1F00-000002000000}"/>
            </a:ext>
          </a:extLst>
        </xdr:cNvPr>
        <xdr:cNvSpPr txBox="1"/>
      </xdr:nvSpPr>
      <xdr:spPr>
        <a:xfrm>
          <a:off x="0" y="5943600"/>
          <a:ext cx="9763125" cy="2381250"/>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wrap="square" rtlCol="0" anchor="t"/>
        <a:lstStyle/>
        <a:p>
          <a:r>
            <a:rPr lang="es-MX" sz="1100" b="0" i="0" u="none">
              <a:solidFill>
                <a:schemeClr val="tx1"/>
              </a:solidFill>
              <a:latin typeface="+mn-lt"/>
              <a:ea typeface="+mn-ea"/>
              <a:cs typeface="+mn-cs"/>
            </a:rPr>
            <a:t>Bajo protesta de decir verdad declaramos que los </a:t>
          </a:r>
          <a:r>
            <a:rPr lang="es-MX" sz="1100" b="0" i="0" u="none">
              <a:ln>
                <a:noFill/>
              </a:ln>
              <a:solidFill>
                <a:schemeClr val="tx1"/>
              </a:solidFill>
              <a:latin typeface="+mn-lt"/>
              <a:ea typeface="+mn-ea"/>
              <a:cs typeface="+mn-cs"/>
            </a:rPr>
            <a:t>Estados</a:t>
          </a:r>
          <a:r>
            <a:rPr lang="es-MX" sz="1100" b="0" i="0" u="none">
              <a:solidFill>
                <a:schemeClr val="tx1"/>
              </a:solidFill>
              <a:latin typeface="+mn-lt"/>
              <a:ea typeface="+mn-ea"/>
              <a:cs typeface="+mn-cs"/>
            </a:rPr>
            <a:t> Financieros y sus notas, son razonablemente correctos y son responsabilidad del emisor.</a:t>
          </a:r>
          <a:r>
            <a:rPr lang="es-MX"/>
            <a:t> </a:t>
          </a:r>
        </a:p>
        <a:p>
          <a:endParaRPr lang="es-MX" sz="1100" b="0" i="0" u="none">
            <a:solidFill>
              <a:schemeClr val="tx1"/>
            </a:solidFill>
            <a:latin typeface="+mn-lt"/>
            <a:ea typeface="+mn-ea"/>
            <a:cs typeface="+mn-cs"/>
          </a:endParaRPr>
        </a:p>
        <a:p>
          <a:endParaRPr lang="es-MX"/>
        </a:p>
        <a:p>
          <a:endParaRPr lang="es-MX"/>
        </a:p>
        <a:p>
          <a:endParaRPr lang="es-MX"/>
        </a:p>
        <a:p>
          <a:r>
            <a:rPr lang="es-MX"/>
            <a:t>                                   _____________________________________________                                     ________________________________________________</a:t>
          </a:r>
        </a:p>
        <a:p>
          <a:r>
            <a:rPr lang="es-MX"/>
            <a:t>                                              Directora Administrativa y Financiera  del                                                                            Directora General del</a:t>
          </a:r>
          <a:endParaRPr lang="es-MX" baseline="0"/>
        </a:p>
        <a:p>
          <a:r>
            <a:rPr lang="es-MX" baseline="0"/>
            <a:t>                                    Instituto Municipal de Vivienda de Irapuato, Gto                                                      </a:t>
          </a:r>
          <a:r>
            <a:rPr lang="es-MX" sz="1100" baseline="0">
              <a:solidFill>
                <a:schemeClr val="tx1"/>
              </a:solidFill>
              <a:latin typeface="+mn-lt"/>
              <a:ea typeface="+mn-ea"/>
              <a:cs typeface="+mn-cs"/>
            </a:rPr>
            <a:t>Instituto Municipal de Vivienda de Irapuato, Gto</a:t>
          </a:r>
          <a:endParaRPr lang="es-MX"/>
        </a:p>
        <a:p>
          <a:r>
            <a:rPr lang="es-MX"/>
            <a:t>                                                   María</a:t>
          </a:r>
          <a:r>
            <a:rPr lang="es-MX" baseline="0"/>
            <a:t> Zuli Ramos Rodríguez                                                                                           Diana Patricia Alanís Barroso</a:t>
          </a:r>
          <a:endParaRPr lang="es-MX"/>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24</xdr:row>
      <xdr:rowOff>0</xdr:rowOff>
    </xdr:from>
    <xdr:to>
      <xdr:col>8</xdr:col>
      <xdr:colOff>304800</xdr:colOff>
      <xdr:row>40</xdr:row>
      <xdr:rowOff>95250</xdr:rowOff>
    </xdr:to>
    <xdr:sp macro="" textlink="">
      <xdr:nvSpPr>
        <xdr:cNvPr id="2" name="1 CuadroTexto">
          <a:extLst>
            <a:ext uri="{FF2B5EF4-FFF2-40B4-BE49-F238E27FC236}">
              <a16:creationId xmlns:a16="http://schemas.microsoft.com/office/drawing/2014/main" id="{00000000-0008-0000-2200-000002000000}"/>
            </a:ext>
          </a:extLst>
        </xdr:cNvPr>
        <xdr:cNvSpPr txBox="1"/>
      </xdr:nvSpPr>
      <xdr:spPr>
        <a:xfrm>
          <a:off x="0" y="11506200"/>
          <a:ext cx="8420100" cy="2381250"/>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wrap="square" rtlCol="0" anchor="t"/>
        <a:lstStyle/>
        <a:p>
          <a:r>
            <a:rPr lang="es-MX" sz="1100" b="0" i="0" u="none">
              <a:solidFill>
                <a:schemeClr val="tx1"/>
              </a:solidFill>
              <a:latin typeface="+mn-lt"/>
              <a:ea typeface="+mn-ea"/>
              <a:cs typeface="+mn-cs"/>
            </a:rPr>
            <a:t>Bajo protesta de decir verdad declaramos que los </a:t>
          </a:r>
          <a:r>
            <a:rPr lang="es-MX" sz="1100" b="0" i="0" u="none">
              <a:ln>
                <a:noFill/>
              </a:ln>
              <a:solidFill>
                <a:schemeClr val="tx1"/>
              </a:solidFill>
              <a:latin typeface="+mn-lt"/>
              <a:ea typeface="+mn-ea"/>
              <a:cs typeface="+mn-cs"/>
            </a:rPr>
            <a:t>Estados</a:t>
          </a:r>
          <a:r>
            <a:rPr lang="es-MX" sz="1100" b="0" i="0" u="none">
              <a:solidFill>
                <a:schemeClr val="tx1"/>
              </a:solidFill>
              <a:latin typeface="+mn-lt"/>
              <a:ea typeface="+mn-ea"/>
              <a:cs typeface="+mn-cs"/>
            </a:rPr>
            <a:t> Financieros y sus notas, son razonablemente correctos y son responsabilidad del emisor.</a:t>
          </a:r>
          <a:r>
            <a:rPr lang="es-MX"/>
            <a:t> </a:t>
          </a:r>
        </a:p>
        <a:p>
          <a:endParaRPr lang="es-MX" sz="1100" b="0" i="0" u="none">
            <a:solidFill>
              <a:schemeClr val="tx1"/>
            </a:solidFill>
            <a:latin typeface="+mn-lt"/>
            <a:ea typeface="+mn-ea"/>
            <a:cs typeface="+mn-cs"/>
          </a:endParaRPr>
        </a:p>
        <a:p>
          <a:endParaRPr lang="es-MX"/>
        </a:p>
        <a:p>
          <a:endParaRPr lang="es-MX"/>
        </a:p>
        <a:p>
          <a:endParaRPr lang="es-MX"/>
        </a:p>
        <a:p>
          <a:r>
            <a:rPr lang="es-MX"/>
            <a:t>                                   _____________________________________________                                     ________________________________________________</a:t>
          </a:r>
        </a:p>
        <a:p>
          <a:r>
            <a:rPr lang="es-MX"/>
            <a:t>                                              Directora Administrativa y Financiera  del                                                                            Directora General del</a:t>
          </a:r>
          <a:endParaRPr lang="es-MX" baseline="0"/>
        </a:p>
        <a:p>
          <a:r>
            <a:rPr lang="es-MX" baseline="0"/>
            <a:t>                                    Instituto Municipal de Vivienda de Irapuato, Gto                                                      </a:t>
          </a:r>
          <a:r>
            <a:rPr lang="es-MX" sz="1100" baseline="0">
              <a:solidFill>
                <a:schemeClr val="tx1"/>
              </a:solidFill>
              <a:latin typeface="+mn-lt"/>
              <a:ea typeface="+mn-ea"/>
              <a:cs typeface="+mn-cs"/>
            </a:rPr>
            <a:t>Instituto Municipal de Vivienda de Irapuato, Gto</a:t>
          </a:r>
          <a:endParaRPr lang="es-MX"/>
        </a:p>
        <a:p>
          <a:r>
            <a:rPr lang="es-MX"/>
            <a:t>                                                   María</a:t>
          </a:r>
          <a:r>
            <a:rPr lang="es-MX" baseline="0"/>
            <a:t> Zuli Ramos Rodríguez                                                                                           Diana Patricia Alanís Barroso</a:t>
          </a:r>
          <a:endParaRPr lang="es-MX"/>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907676</xdr:colOff>
      <xdr:row>35</xdr:row>
      <xdr:rowOff>33618</xdr:rowOff>
    </xdr:from>
    <xdr:to>
      <xdr:col>12</xdr:col>
      <xdr:colOff>425823</xdr:colOff>
      <xdr:row>51</xdr:row>
      <xdr:rowOff>128869</xdr:rowOff>
    </xdr:to>
    <xdr:sp macro="" textlink="">
      <xdr:nvSpPr>
        <xdr:cNvPr id="2" name="1 CuadroTexto">
          <a:extLst>
            <a:ext uri="{FF2B5EF4-FFF2-40B4-BE49-F238E27FC236}">
              <a16:creationId xmlns:a16="http://schemas.microsoft.com/office/drawing/2014/main" id="{00000000-0008-0000-2500-000002000000}"/>
            </a:ext>
          </a:extLst>
        </xdr:cNvPr>
        <xdr:cNvSpPr txBox="1"/>
      </xdr:nvSpPr>
      <xdr:spPr>
        <a:xfrm>
          <a:off x="904875" y="6143625"/>
          <a:ext cx="12087225" cy="2381250"/>
        </a:xfrm>
        <a:prstGeom prst="rect">
          <a:avLst/>
        </a:prstGeom>
        <a:solidFill>
          <a:srgbClr val="FFFFFF"/>
        </a:solidFill>
        <a:ln w="9525" cmpd="sng">
          <a:noFill/>
        </a:ln>
      </xdr:spPr>
      <xdr:style>
        <a:lnRef idx="0">
          <a:srgbClr val="000000"/>
        </a:lnRef>
        <a:fillRef idx="0">
          <a:srgbClr val="000000"/>
        </a:fillRef>
        <a:effectRef idx="0">
          <a:srgbClr val="000000"/>
        </a:effectRef>
        <a:fontRef idx="minor">
          <a:schemeClr val="tx1"/>
        </a:fontRef>
      </xdr:style>
      <xdr:txBody>
        <a:bodyPr vertOverflow="clip" wrap="square" rtlCol="0" anchor="t"/>
        <a:lstStyle/>
        <a:p>
          <a:r>
            <a:rPr lang="es-MX" sz="1400" b="0" i="0" u="none">
              <a:solidFill>
                <a:srgbClr val="000000"/>
              </a:solidFill>
              <a:latin typeface="+mn-lt"/>
              <a:ea typeface="+mn-ea"/>
              <a:cs typeface="+mn-cs"/>
            </a:rPr>
            <a:t>Bajo protesta de decir verdad declaramos que los </a:t>
          </a:r>
          <a:r>
            <a:rPr lang="es-MX" sz="1400" b="0" i="0" u="none">
              <a:ln>
                <a:noFill/>
              </a:ln>
              <a:solidFill>
                <a:srgbClr val="000000"/>
              </a:solidFill>
              <a:latin typeface="+mn-lt"/>
              <a:ea typeface="+mn-ea"/>
              <a:cs typeface="+mn-cs"/>
            </a:rPr>
            <a:t>Estados</a:t>
          </a:r>
          <a:r>
            <a:rPr lang="es-MX" sz="1400" b="0" i="0" u="none">
              <a:solidFill>
                <a:srgbClr val="000000"/>
              </a:solidFill>
              <a:latin typeface="+mn-lt"/>
              <a:ea typeface="+mn-ea"/>
              <a:cs typeface="+mn-cs"/>
            </a:rPr>
            <a:t> Financieros y sus notas, son razonablemente correctos y son responsabilidad del emisor.</a:t>
          </a:r>
          <a:r>
            <a:rPr lang="es-MX" sz="1400"/>
            <a:t> </a:t>
          </a:r>
        </a:p>
        <a:p>
          <a:endParaRPr lang="es-MX" sz="1400" b="0" i="0" u="none">
            <a:solidFill>
              <a:schemeClr val="tx1"/>
            </a:solidFill>
            <a:latin typeface="+mn-lt"/>
            <a:ea typeface="+mn-ea"/>
            <a:cs typeface="+mn-cs"/>
          </a:endParaRPr>
        </a:p>
        <a:p>
          <a:endParaRPr lang="es-MX" sz="1400"/>
        </a:p>
        <a:p>
          <a:endParaRPr lang="es-MX" sz="1400"/>
        </a:p>
        <a:p>
          <a:endParaRPr lang="es-MX" sz="1400"/>
        </a:p>
        <a:p>
          <a:r>
            <a:rPr lang="es-MX" sz="1400"/>
            <a:t>                                   _____________________________________________                                     ________________________________________________</a:t>
          </a:r>
        </a:p>
        <a:p>
          <a:r>
            <a:rPr lang="es-MX" sz="1400"/>
            <a:t>                                              Directora Administrativa y Financiera  del                                                                            Director General del</a:t>
          </a:r>
          <a:endParaRPr lang="es-MX" sz="1400" baseline="0"/>
        </a:p>
        <a:p>
          <a:r>
            <a:rPr lang="es-MX" sz="1400" baseline="0"/>
            <a:t>                                    Instituto Municipal de Vivienda de Irapuato, Gto                                                      </a:t>
          </a:r>
          <a:r>
            <a:rPr lang="es-MX" sz="1400" baseline="0">
              <a:solidFill>
                <a:srgbClr val="000000"/>
              </a:solidFill>
              <a:latin typeface="+mn-lt"/>
              <a:ea typeface="+mn-ea"/>
              <a:cs typeface="+mn-cs"/>
            </a:rPr>
            <a:t>Instituto Municipal de Vivienda de Irapuato, Gto</a:t>
          </a:r>
          <a:endParaRPr lang="es-MX" sz="1400"/>
        </a:p>
        <a:p>
          <a:r>
            <a:rPr lang="es-MX" sz="1400"/>
            <a:t>                                                   María</a:t>
          </a:r>
          <a:r>
            <a:rPr lang="es-MX" sz="1400" baseline="0"/>
            <a:t> Zuli Ramos Rodríguez                                                                                           Diana Patricia Alanís Barroso</a:t>
          </a:r>
          <a:endParaRPr lang="es-MX" sz="14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6</xdr:row>
          <xdr:rowOff>38100</xdr:rowOff>
        </xdr:from>
        <xdr:to>
          <xdr:col>3</xdr:col>
          <xdr:colOff>238125</xdr:colOff>
          <xdr:row>6</xdr:row>
          <xdr:rowOff>323850</xdr:rowOff>
        </xdr:to>
        <xdr:sp macro="" textlink="">
          <xdr:nvSpPr>
            <xdr:cNvPr id="27650" name="ComboBox1" hidden="1">
              <a:extLst>
                <a:ext uri="{63B3BB69-23CF-44E3-9099-C40C66FF867C}">
                  <a14:compatExt spid="_x0000_s27650"/>
                </a:ext>
                <a:ext uri="{FF2B5EF4-FFF2-40B4-BE49-F238E27FC236}">
                  <a16:creationId xmlns:a16="http://schemas.microsoft.com/office/drawing/2014/main" id="{00000000-0008-0000-3100-0000026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xdr:row>
          <xdr:rowOff>28575</xdr:rowOff>
        </xdr:from>
        <xdr:to>
          <xdr:col>3</xdr:col>
          <xdr:colOff>238125</xdr:colOff>
          <xdr:row>10</xdr:row>
          <xdr:rowOff>314325</xdr:rowOff>
        </xdr:to>
        <xdr:sp macro="" textlink="">
          <xdr:nvSpPr>
            <xdr:cNvPr id="27651" name="ComboBox2" hidden="1">
              <a:extLst>
                <a:ext uri="{63B3BB69-23CF-44E3-9099-C40C66FF867C}">
                  <a14:compatExt spid="_x0000_s27651"/>
                </a:ext>
                <a:ext uri="{FF2B5EF4-FFF2-40B4-BE49-F238E27FC236}">
                  <a16:creationId xmlns:a16="http://schemas.microsoft.com/office/drawing/2014/main" id="{00000000-0008-0000-3100-0000036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8</xdr:row>
          <xdr:rowOff>28575</xdr:rowOff>
        </xdr:from>
        <xdr:to>
          <xdr:col>3</xdr:col>
          <xdr:colOff>238125</xdr:colOff>
          <xdr:row>8</xdr:row>
          <xdr:rowOff>314325</xdr:rowOff>
        </xdr:to>
        <xdr:sp macro="" textlink="">
          <xdr:nvSpPr>
            <xdr:cNvPr id="27652" name="ComboBox3" hidden="1">
              <a:extLst>
                <a:ext uri="{63B3BB69-23CF-44E3-9099-C40C66FF867C}">
                  <a14:compatExt spid="_x0000_s27652"/>
                </a:ext>
                <a:ext uri="{FF2B5EF4-FFF2-40B4-BE49-F238E27FC236}">
                  <a16:creationId xmlns:a16="http://schemas.microsoft.com/office/drawing/2014/main" id="{00000000-0008-0000-3100-0000046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xdr:twoCellAnchor editAs="oneCell">
    <xdr:from>
      <xdr:col>2</xdr:col>
      <xdr:colOff>19050</xdr:colOff>
      <xdr:row>8</xdr:row>
      <xdr:rowOff>28575</xdr:rowOff>
    </xdr:from>
    <xdr:to>
      <xdr:col>3</xdr:col>
      <xdr:colOff>238125</xdr:colOff>
      <xdr:row>8</xdr:row>
      <xdr:rowOff>314325</xdr:rowOff>
    </xdr:to>
    <xdr:sp macro="" textlink="">
      <xdr:nvSpPr>
        <xdr:cNvPr id="5" name="ComboBox4" hidden="1">
          <a:extLst>
            <a:ext uri="{63B3BB69-23CF-44E3-9099-C40C66FF867C}">
              <a14:compatExt xmlns:a14="http://schemas.microsoft.com/office/drawing/2010/main" spid="_x0000_s27653"/>
            </a:ext>
            <a:ext uri="{FF2B5EF4-FFF2-40B4-BE49-F238E27FC236}">
              <a16:creationId xmlns:a16="http://schemas.microsoft.com/office/drawing/2014/main" id="{00000000-0008-0000-3100-000005000000}"/>
            </a:ext>
          </a:extLst>
        </xdr:cNvPr>
        <xdr:cNvSpPr>
          <a:spLocks noChangeAspect="1"/>
        </xdr:cNvSpPr>
      </xdr:nvSpPr>
      <xdr:spPr>
        <a:xfrm>
          <a:off x="1914525" y="2257425"/>
          <a:ext cx="3238500" cy="285750"/>
        </a:xfrm>
        <a:custGeom>
          <a:avLst/>
          <a:gdLst/>
          <a:ahLst/>
          <a:cxnLst/>
          <a:rect l="0" t="0" r="0" b="0"/>
          <a:pathLst>
            <a:path w="21600" h="21600">
              <a:moveTo>
                <a:pt x="0" y="0"/>
              </a:moveTo>
              <a:lnTo>
                <a:pt x="0" y="21600"/>
              </a:lnTo>
              <a:lnTo>
                <a:pt x="21600" y="0"/>
              </a:lnTo>
              <a:close/>
            </a:path>
          </a:pathLst>
        </a:custGeom>
        <a:noFill/>
        <a:ln>
          <a:noFill/>
        </a:ln>
      </xdr:spPr>
    </xdr:sp>
    <xdr:clientData fLocksWithSheet="0"/>
  </xdr:twoCellAnchor>
  <xdr:twoCellAnchor editAs="oneCell">
    <xdr:from>
      <xdr:col>2</xdr:col>
      <xdr:colOff>19050</xdr:colOff>
      <xdr:row>8</xdr:row>
      <xdr:rowOff>28575</xdr:rowOff>
    </xdr:from>
    <xdr:to>
      <xdr:col>3</xdr:col>
      <xdr:colOff>238125</xdr:colOff>
      <xdr:row>8</xdr:row>
      <xdr:rowOff>314325</xdr:rowOff>
    </xdr:to>
    <xdr:pic>
      <xdr:nvPicPr>
        <xdr:cNvPr id="27653" name="ComboBox4">
          <a:extLst>
            <a:ext uri="{FF2B5EF4-FFF2-40B4-BE49-F238E27FC236}">
              <a16:creationId xmlns:a16="http://schemas.microsoft.com/office/drawing/2014/main" id="{00000000-0008-0000-3100-0000056C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14525" y="2257425"/>
          <a:ext cx="3238500" cy="285750"/>
        </a:xfrm>
        <a:prstGeom prst="rect">
          <a:avLst/>
        </a:prstGeom>
        <a:noFill/>
        <a:ln w="9525">
          <a:miter lim="800000"/>
          <a:headEnd/>
          <a:tailEnd/>
        </a:ln>
        <a:extLst>
          <a:ext uri="{909E8E84-426E-40DD-AFC4-6F175D3DCCD1}">
            <a14:hiddenFill xmlns:a14="http://schemas.microsoft.com/office/drawing/2010/main">
              <a:noFill/>
            </a14:hiddenFill>
          </a:ext>
        </a:extLst>
      </xdr:spPr>
    </xdr:pic>
    <xdr:clientData fLocksWithSheet="0"/>
  </xdr:twoCellAnchor>
  <mc:AlternateContent xmlns:mc="http://schemas.openxmlformats.org/markup-compatibility/2006">
    <mc:Choice xmlns:a14="http://schemas.microsoft.com/office/drawing/2010/main" Requires="a14">
      <xdr:twoCellAnchor editAs="oneCell">
        <xdr:from>
          <xdr:col>2</xdr:col>
          <xdr:colOff>19050</xdr:colOff>
          <xdr:row>4</xdr:row>
          <xdr:rowOff>28575</xdr:rowOff>
        </xdr:from>
        <xdr:to>
          <xdr:col>3</xdr:col>
          <xdr:colOff>238125</xdr:colOff>
          <xdr:row>4</xdr:row>
          <xdr:rowOff>314325</xdr:rowOff>
        </xdr:to>
        <xdr:sp macro="" textlink="">
          <xdr:nvSpPr>
            <xdr:cNvPr id="2" name="ComboBox1_8194_27650" hidden="1">
              <a:extLst>
                <a:ext uri="{63B3BB69-23CF-44E3-9099-C40C66FF867C}">
                  <a14:compatExt spid="_x0000_s1"/>
                </a:ext>
                <a:ext uri="{FF2B5EF4-FFF2-40B4-BE49-F238E27FC236}">
                  <a16:creationId xmlns:a16="http://schemas.microsoft.com/office/drawing/2014/main" id="{00000000-0008-0000-3100-0000020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fLocksWithSheet="0"/>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imuvii.gob.mx/pcg_2021.html"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imuvii.gob.mx/pcg_2021.html" TargetMode="Externa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4.xml"/><Relationship Id="rId1" Type="http://schemas.openxmlformats.org/officeDocument/2006/relationships/printerSettings" Target="../printerSettings/printerSettings38.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BE042-1A91-4B5B-A3F7-333748BD05E0}">
  <sheetPr codeName="Sheet1">
    <pageSetUpPr fitToPage="1"/>
  </sheetPr>
  <dimension ref="A1:H79"/>
  <sheetViews>
    <sheetView workbookViewId="0">
      <selection sqref="A1:C1"/>
    </sheetView>
  </sheetViews>
  <sheetFormatPr baseColWidth="10" defaultColWidth="12" defaultRowHeight="11.25" x14ac:dyDescent="0.2"/>
  <cols>
    <col min="1" max="1" width="100.83203125" style="15" customWidth="1"/>
    <col min="2" max="3" width="25.83203125" style="15" customWidth="1"/>
    <col min="4" max="4" width="11.83203125" style="15" bestFit="1" customWidth="1"/>
    <col min="5" max="16384" width="12" style="15"/>
  </cols>
  <sheetData>
    <row r="1" spans="1:4" ht="45" customHeight="1" x14ac:dyDescent="0.2">
      <c r="A1" s="14" t="s">
        <v>61</v>
      </c>
      <c r="B1" s="13"/>
      <c r="C1" s="12"/>
    </row>
    <row r="2" spans="1:4" x14ac:dyDescent="0.2">
      <c r="A2" s="19" t="s">
        <v>55</v>
      </c>
      <c r="B2" s="19">
        <v>2021</v>
      </c>
      <c r="C2" s="19">
        <v>2020</v>
      </c>
    </row>
    <row r="3" spans="1:4" s="16" customFormat="1" x14ac:dyDescent="0.2">
      <c r="A3" s="20" t="s">
        <v>0</v>
      </c>
      <c r="B3" s="21"/>
      <c r="C3" s="21"/>
    </row>
    <row r="4" spans="1:4" x14ac:dyDescent="0.2">
      <c r="A4" s="22" t="s">
        <v>46</v>
      </c>
      <c r="B4" s="23">
        <v>4986350.37</v>
      </c>
      <c r="C4" s="23">
        <v>6570297.9900000002</v>
      </c>
      <c r="D4" s="16"/>
    </row>
    <row r="5" spans="1:4" x14ac:dyDescent="0.2">
      <c r="A5" s="24" t="s">
        <v>1</v>
      </c>
      <c r="B5" s="25">
        <v>0</v>
      </c>
      <c r="C5" s="25">
        <v>0</v>
      </c>
      <c r="D5" s="16"/>
    </row>
    <row r="6" spans="1:4" x14ac:dyDescent="0.2">
      <c r="A6" s="24" t="s">
        <v>35</v>
      </c>
      <c r="B6" s="25">
        <v>0</v>
      </c>
      <c r="C6" s="25">
        <v>0</v>
      </c>
      <c r="D6" s="16"/>
    </row>
    <row r="7" spans="1:4" x14ac:dyDescent="0.2">
      <c r="A7" s="24" t="s">
        <v>11</v>
      </c>
      <c r="B7" s="25">
        <v>0</v>
      </c>
      <c r="C7" s="25">
        <v>0</v>
      </c>
      <c r="D7" s="16"/>
    </row>
    <row r="8" spans="1:4" x14ac:dyDescent="0.2">
      <c r="A8" s="24" t="s">
        <v>2</v>
      </c>
      <c r="B8" s="25">
        <v>0</v>
      </c>
      <c r="C8" s="25">
        <v>0</v>
      </c>
      <c r="D8" s="16"/>
    </row>
    <row r="9" spans="1:4" x14ac:dyDescent="0.2">
      <c r="A9" s="24" t="s">
        <v>47</v>
      </c>
      <c r="B9" s="25">
        <v>537851.24</v>
      </c>
      <c r="C9" s="25">
        <v>479870.17</v>
      </c>
      <c r="D9" s="16"/>
    </row>
    <row r="10" spans="1:4" x14ac:dyDescent="0.2">
      <c r="A10" s="24" t="s">
        <v>48</v>
      </c>
      <c r="B10" s="25">
        <v>0</v>
      </c>
      <c r="C10" s="25">
        <v>0</v>
      </c>
      <c r="D10" s="16"/>
    </row>
    <row r="11" spans="1:4" ht="11.25" customHeight="1" x14ac:dyDescent="0.2">
      <c r="A11" s="24" t="s">
        <v>49</v>
      </c>
      <c r="B11" s="25">
        <v>4448499.13</v>
      </c>
      <c r="C11" s="25">
        <v>6090427.8200000003</v>
      </c>
      <c r="D11" s="16"/>
    </row>
    <row r="12" spans="1:4" ht="11.25" customHeight="1" x14ac:dyDescent="0.2">
      <c r="A12" s="24"/>
      <c r="B12" s="21"/>
      <c r="C12" s="21"/>
      <c r="D12" s="16"/>
    </row>
    <row r="13" spans="1:4" ht="33.75" x14ac:dyDescent="0.2">
      <c r="A13" s="22" t="s">
        <v>50</v>
      </c>
      <c r="B13" s="23"/>
      <c r="C13" s="23"/>
      <c r="D13" s="16"/>
    </row>
    <row r="14" spans="1:4" ht="22.5" x14ac:dyDescent="0.2">
      <c r="A14" s="24" t="s">
        <v>51</v>
      </c>
      <c r="B14" s="25">
        <v>0</v>
      </c>
      <c r="C14" s="25">
        <v>0</v>
      </c>
      <c r="D14" s="16"/>
    </row>
    <row r="15" spans="1:4" ht="11.25" customHeight="1" x14ac:dyDescent="0.2">
      <c r="A15" s="24" t="s">
        <v>52</v>
      </c>
      <c r="B15" s="25">
        <v>0</v>
      </c>
      <c r="C15" s="25">
        <v>388532.47999999998</v>
      </c>
      <c r="D15" s="16"/>
    </row>
    <row r="16" spans="1:4" ht="11.25" customHeight="1" x14ac:dyDescent="0.2">
      <c r="A16" s="24"/>
      <c r="B16" s="21"/>
      <c r="C16" s="21"/>
      <c r="D16" s="16"/>
    </row>
    <row r="17" spans="1:5" ht="11.25" customHeight="1" x14ac:dyDescent="0.2">
      <c r="A17" s="22" t="s">
        <v>41</v>
      </c>
      <c r="B17" s="23"/>
      <c r="C17" s="23"/>
      <c r="D17" s="16"/>
    </row>
    <row r="18" spans="1:5" ht="11.25" customHeight="1" x14ac:dyDescent="0.2">
      <c r="A18" s="24" t="s">
        <v>36</v>
      </c>
      <c r="B18" s="25">
        <v>0</v>
      </c>
      <c r="C18" s="25">
        <v>0</v>
      </c>
      <c r="D18" s="16"/>
    </row>
    <row r="19" spans="1:5" ht="11.25" customHeight="1" x14ac:dyDescent="0.2">
      <c r="A19" s="24" t="s">
        <v>12</v>
      </c>
      <c r="B19" s="25">
        <v>0</v>
      </c>
      <c r="C19" s="25">
        <v>0</v>
      </c>
      <c r="D19" s="16"/>
    </row>
    <row r="20" spans="1:5" ht="11.25" customHeight="1" x14ac:dyDescent="0.2">
      <c r="A20" s="24" t="s">
        <v>13</v>
      </c>
      <c r="B20" s="25">
        <v>0</v>
      </c>
      <c r="C20" s="25">
        <v>0</v>
      </c>
      <c r="D20" s="16"/>
    </row>
    <row r="21" spans="1:5" ht="11.25" customHeight="1" x14ac:dyDescent="0.2">
      <c r="A21" s="24" t="s">
        <v>14</v>
      </c>
      <c r="B21" s="25">
        <v>0</v>
      </c>
      <c r="C21" s="25">
        <v>0</v>
      </c>
      <c r="D21" s="16"/>
    </row>
    <row r="22" spans="1:5" ht="11.25" customHeight="1" x14ac:dyDescent="0.2">
      <c r="A22" s="24" t="s">
        <v>15</v>
      </c>
      <c r="B22" s="25">
        <v>0</v>
      </c>
      <c r="C22" s="25">
        <v>0</v>
      </c>
      <c r="D22" s="16"/>
    </row>
    <row r="23" spans="1:5" ht="11.25" customHeight="1" x14ac:dyDescent="0.2">
      <c r="A23" s="26"/>
      <c r="B23" s="21"/>
      <c r="C23" s="21"/>
      <c r="D23" s="16"/>
    </row>
    <row r="24" spans="1:5" ht="11.25" customHeight="1" x14ac:dyDescent="0.2">
      <c r="A24" s="20" t="s">
        <v>9</v>
      </c>
      <c r="B24" s="23">
        <v>4986350.37</v>
      </c>
      <c r="C24" s="27">
        <v>6958830.4699999997</v>
      </c>
      <c r="D24" s="16"/>
    </row>
    <row r="25" spans="1:5" ht="11.25" customHeight="1" x14ac:dyDescent="0.2">
      <c r="A25" s="28"/>
      <c r="B25" s="21"/>
      <c r="C25" s="21"/>
      <c r="D25" s="16"/>
      <c r="E25" s="16"/>
    </row>
    <row r="26" spans="1:5" s="16" customFormat="1" ht="11.25" customHeight="1" x14ac:dyDescent="0.2">
      <c r="A26" s="20" t="s">
        <v>8</v>
      </c>
      <c r="B26" s="21"/>
      <c r="C26" s="21"/>
      <c r="E26" s="15"/>
    </row>
    <row r="27" spans="1:5" ht="11.25" customHeight="1" x14ac:dyDescent="0.2">
      <c r="A27" s="22" t="s">
        <v>42</v>
      </c>
      <c r="B27" s="23">
        <v>7913808.6900000004</v>
      </c>
      <c r="C27" s="23">
        <v>7125192.9000000004</v>
      </c>
      <c r="D27" s="16"/>
    </row>
    <row r="28" spans="1:5" ht="11.25" customHeight="1" x14ac:dyDescent="0.2">
      <c r="A28" s="24" t="s">
        <v>37</v>
      </c>
      <c r="B28" s="25">
        <v>7016777.5800000001</v>
      </c>
      <c r="C28" s="25">
        <v>6317689.21</v>
      </c>
      <c r="D28" s="16"/>
    </row>
    <row r="29" spans="1:5" ht="11.25" customHeight="1" x14ac:dyDescent="0.2">
      <c r="A29" s="24" t="s">
        <v>16</v>
      </c>
      <c r="B29" s="25">
        <v>150877.31</v>
      </c>
      <c r="C29" s="25">
        <v>146160.68</v>
      </c>
      <c r="D29" s="16"/>
    </row>
    <row r="30" spans="1:5" ht="11.25" customHeight="1" x14ac:dyDescent="0.2">
      <c r="A30" s="24" t="s">
        <v>17</v>
      </c>
      <c r="B30" s="25">
        <v>746153.8</v>
      </c>
      <c r="C30" s="25">
        <v>661343.01</v>
      </c>
      <c r="D30" s="16"/>
    </row>
    <row r="31" spans="1:5" ht="11.25" customHeight="1" x14ac:dyDescent="0.2">
      <c r="A31" s="24"/>
      <c r="B31" s="21"/>
      <c r="C31" s="21"/>
      <c r="D31" s="16"/>
    </row>
    <row r="32" spans="1:5" ht="11.25" customHeight="1" x14ac:dyDescent="0.2">
      <c r="A32" s="22" t="s">
        <v>53</v>
      </c>
      <c r="B32" s="23">
        <v>0</v>
      </c>
      <c r="C32" s="23">
        <v>0</v>
      </c>
      <c r="D32" s="16"/>
    </row>
    <row r="33" spans="1:4" ht="11.25" customHeight="1" x14ac:dyDescent="0.2">
      <c r="A33" s="24" t="s">
        <v>18</v>
      </c>
      <c r="B33" s="25">
        <v>0</v>
      </c>
      <c r="C33" s="25">
        <v>0</v>
      </c>
      <c r="D33" s="16"/>
    </row>
    <row r="34" spans="1:4" ht="11.25" customHeight="1" x14ac:dyDescent="0.2">
      <c r="A34" s="24" t="s">
        <v>19</v>
      </c>
      <c r="B34" s="25">
        <v>0</v>
      </c>
      <c r="C34" s="25">
        <v>0</v>
      </c>
      <c r="D34" s="16"/>
    </row>
    <row r="35" spans="1:4" ht="11.25" customHeight="1" x14ac:dyDescent="0.2">
      <c r="A35" s="24" t="s">
        <v>20</v>
      </c>
      <c r="B35" s="25">
        <v>0</v>
      </c>
      <c r="C35" s="25">
        <v>0</v>
      </c>
      <c r="D35" s="16"/>
    </row>
    <row r="36" spans="1:4" ht="11.25" customHeight="1" x14ac:dyDescent="0.2">
      <c r="A36" s="24" t="s">
        <v>21</v>
      </c>
      <c r="B36" s="25">
        <v>0</v>
      </c>
      <c r="C36" s="25">
        <v>0</v>
      </c>
      <c r="D36" s="16"/>
    </row>
    <row r="37" spans="1:4" ht="11.25" customHeight="1" x14ac:dyDescent="0.2">
      <c r="A37" s="24" t="s">
        <v>22</v>
      </c>
      <c r="B37" s="25">
        <v>0</v>
      </c>
      <c r="C37" s="25">
        <v>0</v>
      </c>
      <c r="D37" s="16"/>
    </row>
    <row r="38" spans="1:4" ht="11.25" customHeight="1" x14ac:dyDescent="0.2">
      <c r="A38" s="24" t="s">
        <v>23</v>
      </c>
      <c r="B38" s="25">
        <v>0</v>
      </c>
      <c r="C38" s="25">
        <v>0</v>
      </c>
      <c r="D38" s="16"/>
    </row>
    <row r="39" spans="1:4" ht="11.25" customHeight="1" x14ac:dyDescent="0.2">
      <c r="A39" s="24" t="s">
        <v>24</v>
      </c>
      <c r="B39" s="25">
        <v>0</v>
      </c>
      <c r="C39" s="25">
        <v>0</v>
      </c>
      <c r="D39" s="16"/>
    </row>
    <row r="40" spans="1:4" ht="11.25" customHeight="1" x14ac:dyDescent="0.2">
      <c r="A40" s="24" t="s">
        <v>6</v>
      </c>
      <c r="B40" s="25">
        <v>0</v>
      </c>
      <c r="C40" s="25">
        <v>0</v>
      </c>
      <c r="D40" s="16"/>
    </row>
    <row r="41" spans="1:4" ht="11.25" customHeight="1" x14ac:dyDescent="0.2">
      <c r="A41" s="24" t="s">
        <v>25</v>
      </c>
      <c r="B41" s="25">
        <v>0</v>
      </c>
      <c r="C41" s="25">
        <v>0</v>
      </c>
      <c r="D41" s="16"/>
    </row>
    <row r="42" spans="1:4" ht="11.25" customHeight="1" x14ac:dyDescent="0.2">
      <c r="A42" s="24"/>
      <c r="B42" s="21"/>
      <c r="C42" s="21"/>
      <c r="D42" s="16"/>
    </row>
    <row r="43" spans="1:4" ht="11.25" customHeight="1" x14ac:dyDescent="0.2">
      <c r="A43" s="22" t="s">
        <v>10</v>
      </c>
      <c r="B43" s="23">
        <v>0</v>
      </c>
      <c r="C43" s="23">
        <v>0</v>
      </c>
      <c r="D43" s="16"/>
    </row>
    <row r="44" spans="1:4" ht="11.25" customHeight="1" x14ac:dyDescent="0.2">
      <c r="A44" s="24" t="s">
        <v>3</v>
      </c>
      <c r="B44" s="25">
        <v>0</v>
      </c>
      <c r="C44" s="25">
        <v>0</v>
      </c>
      <c r="D44" s="16"/>
    </row>
    <row r="45" spans="1:4" ht="11.25" customHeight="1" x14ac:dyDescent="0.2">
      <c r="A45" s="24" t="s">
        <v>4</v>
      </c>
      <c r="B45" s="25">
        <v>0</v>
      </c>
      <c r="C45" s="25">
        <v>0</v>
      </c>
      <c r="D45" s="16"/>
    </row>
    <row r="46" spans="1:4" ht="11.25" customHeight="1" x14ac:dyDescent="0.2">
      <c r="A46" s="24" t="s">
        <v>5</v>
      </c>
      <c r="B46" s="25">
        <v>0</v>
      </c>
      <c r="C46" s="25">
        <v>0</v>
      </c>
      <c r="D46" s="16"/>
    </row>
    <row r="47" spans="1:4" ht="11.25" customHeight="1" x14ac:dyDescent="0.2">
      <c r="A47" s="24"/>
      <c r="B47" s="21"/>
      <c r="C47" s="21"/>
      <c r="D47" s="16"/>
    </row>
    <row r="48" spans="1:4" ht="11.25" customHeight="1" x14ac:dyDescent="0.2">
      <c r="A48" s="22" t="s">
        <v>43</v>
      </c>
      <c r="B48" s="23">
        <v>0</v>
      </c>
      <c r="C48" s="23">
        <v>0</v>
      </c>
      <c r="D48" s="16"/>
    </row>
    <row r="49" spans="1:4" ht="11.25" customHeight="1" x14ac:dyDescent="0.2">
      <c r="A49" s="24" t="s">
        <v>26</v>
      </c>
      <c r="B49" s="25">
        <v>0</v>
      </c>
      <c r="C49" s="25">
        <v>0</v>
      </c>
      <c r="D49" s="16"/>
    </row>
    <row r="50" spans="1:4" ht="11.25" customHeight="1" x14ac:dyDescent="0.2">
      <c r="A50" s="24" t="s">
        <v>27</v>
      </c>
      <c r="B50" s="25">
        <v>0</v>
      </c>
      <c r="C50" s="25">
        <v>0</v>
      </c>
      <c r="D50" s="16"/>
    </row>
    <row r="51" spans="1:4" ht="11.25" customHeight="1" x14ac:dyDescent="0.2">
      <c r="A51" s="24" t="s">
        <v>28</v>
      </c>
      <c r="B51" s="25">
        <v>0</v>
      </c>
      <c r="C51" s="25">
        <v>0</v>
      </c>
      <c r="D51" s="16"/>
    </row>
    <row r="52" spans="1:4" ht="11.25" customHeight="1" x14ac:dyDescent="0.2">
      <c r="A52" s="24" t="s">
        <v>29</v>
      </c>
      <c r="B52" s="25">
        <v>0</v>
      </c>
      <c r="C52" s="25">
        <v>0</v>
      </c>
      <c r="D52" s="16"/>
    </row>
    <row r="53" spans="1:4" ht="11.25" customHeight="1" x14ac:dyDescent="0.2">
      <c r="A53" s="24" t="s">
        <v>30</v>
      </c>
      <c r="B53" s="25">
        <v>0</v>
      </c>
      <c r="C53" s="25">
        <v>0</v>
      </c>
      <c r="D53" s="16"/>
    </row>
    <row r="54" spans="1:4" ht="11.25" customHeight="1" x14ac:dyDescent="0.2">
      <c r="A54" s="24"/>
      <c r="B54" s="21"/>
      <c r="C54" s="21"/>
      <c r="D54" s="16"/>
    </row>
    <row r="55" spans="1:4" ht="11.25" customHeight="1" x14ac:dyDescent="0.2">
      <c r="A55" s="22" t="s">
        <v>44</v>
      </c>
      <c r="B55" s="23">
        <v>0</v>
      </c>
      <c r="C55" s="23">
        <v>0</v>
      </c>
      <c r="D55" s="16"/>
    </row>
    <row r="56" spans="1:4" ht="11.25" customHeight="1" x14ac:dyDescent="0.2">
      <c r="A56" s="24" t="s">
        <v>31</v>
      </c>
      <c r="B56" s="25">
        <v>71655.13</v>
      </c>
      <c r="C56" s="25">
        <v>72944.25</v>
      </c>
      <c r="D56" s="16"/>
    </row>
    <row r="57" spans="1:4" ht="11.25" customHeight="1" x14ac:dyDescent="0.2">
      <c r="A57" s="24" t="s">
        <v>7</v>
      </c>
      <c r="B57" s="25">
        <v>0</v>
      </c>
      <c r="C57" s="25">
        <v>0</v>
      </c>
      <c r="D57" s="16"/>
    </row>
    <row r="58" spans="1:4" ht="11.25" customHeight="1" x14ac:dyDescent="0.2">
      <c r="A58" s="24" t="s">
        <v>32</v>
      </c>
      <c r="B58" s="25">
        <v>0</v>
      </c>
      <c r="C58" s="25">
        <v>0</v>
      </c>
      <c r="D58" s="16"/>
    </row>
    <row r="59" spans="1:4" ht="11.25" customHeight="1" x14ac:dyDescent="0.2">
      <c r="A59" s="24" t="s">
        <v>54</v>
      </c>
      <c r="B59" s="25">
        <v>0</v>
      </c>
      <c r="C59" s="25">
        <v>0</v>
      </c>
      <c r="D59" s="16"/>
    </row>
    <row r="60" spans="1:4" ht="11.25" customHeight="1" x14ac:dyDescent="0.2">
      <c r="A60" s="24" t="s">
        <v>33</v>
      </c>
      <c r="B60" s="25">
        <v>0</v>
      </c>
      <c r="C60" s="25">
        <v>0</v>
      </c>
      <c r="D60" s="16"/>
    </row>
    <row r="61" spans="1:4" ht="11.25" customHeight="1" x14ac:dyDescent="0.2">
      <c r="A61" s="24" t="s">
        <v>34</v>
      </c>
      <c r="B61" s="25">
        <v>0</v>
      </c>
      <c r="C61" s="25">
        <v>0</v>
      </c>
      <c r="D61" s="16"/>
    </row>
    <row r="62" spans="1:4" ht="11.25" customHeight="1" x14ac:dyDescent="0.2">
      <c r="A62" s="24"/>
      <c r="B62" s="21"/>
      <c r="C62" s="21"/>
      <c r="D62" s="16"/>
    </row>
    <row r="63" spans="1:4" ht="11.25" customHeight="1" x14ac:dyDescent="0.2">
      <c r="A63" s="22" t="s">
        <v>40</v>
      </c>
      <c r="B63" s="23">
        <v>0</v>
      </c>
      <c r="C63" s="23">
        <v>0</v>
      </c>
      <c r="D63" s="16"/>
    </row>
    <row r="64" spans="1:4" ht="11.25" customHeight="1" x14ac:dyDescent="0.2">
      <c r="A64" s="24" t="s">
        <v>38</v>
      </c>
      <c r="B64" s="25">
        <v>0</v>
      </c>
      <c r="C64" s="25">
        <v>0</v>
      </c>
      <c r="D64" s="16"/>
    </row>
    <row r="65" spans="1:8" ht="11.25" customHeight="1" x14ac:dyDescent="0.2">
      <c r="A65" s="26"/>
      <c r="B65" s="21"/>
      <c r="C65" s="21"/>
      <c r="D65" s="16"/>
    </row>
    <row r="66" spans="1:8" ht="11.25" customHeight="1" x14ac:dyDescent="0.2">
      <c r="A66" s="20" t="s">
        <v>45</v>
      </c>
      <c r="B66" s="23">
        <v>7985463.8200000003</v>
      </c>
      <c r="C66" s="27">
        <v>7198137.1500000004</v>
      </c>
      <c r="D66" s="16"/>
      <c r="E66" s="16"/>
    </row>
    <row r="67" spans="1:8" ht="11.25" customHeight="1" x14ac:dyDescent="0.2">
      <c r="A67" s="28"/>
      <c r="B67" s="21"/>
      <c r="C67" s="21"/>
      <c r="D67" s="16"/>
      <c r="E67" s="16"/>
    </row>
    <row r="68" spans="1:8" s="16" customFormat="1" x14ac:dyDescent="0.2">
      <c r="A68" s="20" t="s">
        <v>39</v>
      </c>
      <c r="B68" s="23">
        <v>-2999113.45</v>
      </c>
      <c r="C68" s="23">
        <v>-239306.68</v>
      </c>
      <c r="E68" s="15"/>
    </row>
    <row r="69" spans="1:8" s="16" customFormat="1" x14ac:dyDescent="0.2">
      <c r="A69" s="26"/>
      <c r="B69" s="21"/>
      <c r="C69" s="21"/>
      <c r="E69" s="15"/>
    </row>
    <row r="70" spans="1:8" s="17" customFormat="1" x14ac:dyDescent="0.2">
      <c r="A70" s="15"/>
      <c r="B70" s="15"/>
      <c r="C70" s="15"/>
      <c r="D70" s="16"/>
      <c r="E70" s="15"/>
      <c r="F70" s="15"/>
      <c r="G70" s="15"/>
      <c r="H70" s="15"/>
    </row>
    <row r="71" spans="1:8" ht="12.75" x14ac:dyDescent="0.2">
      <c r="A71" s="18" t="s">
        <v>56</v>
      </c>
    </row>
    <row r="76" spans="1:8" ht="15" x14ac:dyDescent="0.25">
      <c r="A76" s="29" t="s">
        <v>57</v>
      </c>
    </row>
    <row r="77" spans="1:8" ht="15" x14ac:dyDescent="0.25">
      <c r="A77" s="29" t="s">
        <v>58</v>
      </c>
    </row>
    <row r="78" spans="1:8" ht="15" x14ac:dyDescent="0.25">
      <c r="A78" s="29" t="s">
        <v>59</v>
      </c>
    </row>
    <row r="79" spans="1:8" ht="15" x14ac:dyDescent="0.25">
      <c r="A79" s="29" t="s">
        <v>60</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A6975-1EC7-41E7-BDBF-1C56F9EC934B}">
  <sheetPr codeName="Hoja1">
    <tabColor rgb="FFCC6600"/>
    <pageSetUpPr fitToPage="1"/>
  </sheetPr>
  <dimension ref="A1:E51"/>
  <sheetViews>
    <sheetView showGridLines="0" zoomScale="115" zoomScaleNormal="115" zoomScaleSheetLayoutView="100" workbookViewId="0">
      <pane ySplit="5" topLeftCell="A30" activePane="bottomLeft" state="frozen"/>
      <selection activeCell="A14" sqref="A14:B14"/>
      <selection pane="bottomLeft" activeCell="C30" sqref="C30"/>
    </sheetView>
  </sheetViews>
  <sheetFormatPr baseColWidth="10" defaultColWidth="15" defaultRowHeight="11.25" customHeight="1" x14ac:dyDescent="0.2"/>
  <cols>
    <col min="1" max="1" width="17.1640625" style="138" customWidth="1"/>
    <col min="2" max="2" width="86.1640625" style="138" bestFit="1" customWidth="1"/>
    <col min="3" max="16384" width="15" style="138"/>
  </cols>
  <sheetData>
    <row r="1" spans="1:4" ht="18.95" customHeight="1" x14ac:dyDescent="0.2">
      <c r="A1" s="1" t="s">
        <v>201</v>
      </c>
      <c r="B1" s="1"/>
      <c r="C1" s="114" t="s">
        <v>202</v>
      </c>
      <c r="D1" s="115">
        <v>2021</v>
      </c>
    </row>
    <row r="2" spans="1:4" x14ac:dyDescent="0.2">
      <c r="A2" s="711" t="s">
        <v>203</v>
      </c>
      <c r="B2" s="711"/>
      <c r="C2" s="114" t="s">
        <v>204</v>
      </c>
      <c r="D2" s="117" t="s">
        <v>205</v>
      </c>
    </row>
    <row r="3" spans="1:4" x14ac:dyDescent="0.2">
      <c r="A3" s="712" t="s">
        <v>206</v>
      </c>
      <c r="B3" s="712"/>
      <c r="C3" s="114" t="s">
        <v>207</v>
      </c>
      <c r="D3" s="115">
        <v>4</v>
      </c>
    </row>
    <row r="4" spans="1:4" x14ac:dyDescent="0.2">
      <c r="A4" s="118" t="s">
        <v>208</v>
      </c>
      <c r="B4" s="118"/>
      <c r="C4" s="119"/>
      <c r="D4" s="120"/>
    </row>
    <row r="5" spans="1:4" ht="15" customHeight="1" x14ac:dyDescent="0.2">
      <c r="A5" s="121" t="s">
        <v>209</v>
      </c>
      <c r="B5" s="122" t="s">
        <v>210</v>
      </c>
    </row>
    <row r="6" spans="1:4" x14ac:dyDescent="0.2">
      <c r="A6" s="123"/>
      <c r="B6" s="124"/>
    </row>
    <row r="7" spans="1:4" x14ac:dyDescent="0.2">
      <c r="A7" s="125"/>
      <c r="B7" s="126" t="s">
        <v>211</v>
      </c>
    </row>
    <row r="8" spans="1:4" x14ac:dyDescent="0.2">
      <c r="A8" s="125"/>
      <c r="B8" s="126"/>
    </row>
    <row r="9" spans="1:4" x14ac:dyDescent="0.2">
      <c r="A9" s="125"/>
      <c r="B9" s="127" t="s">
        <v>212</v>
      </c>
    </row>
    <row r="10" spans="1:4" x14ac:dyDescent="0.2">
      <c r="A10" s="128" t="s">
        <v>213</v>
      </c>
      <c r="B10" s="129" t="s">
        <v>214</v>
      </c>
    </row>
    <row r="11" spans="1:4" x14ac:dyDescent="0.2">
      <c r="A11" s="128" t="s">
        <v>215</v>
      </c>
      <c r="B11" s="129" t="s">
        <v>216</v>
      </c>
      <c r="C11" s="130"/>
    </row>
    <row r="12" spans="1:4" x14ac:dyDescent="0.2">
      <c r="A12" s="128" t="s">
        <v>217</v>
      </c>
      <c r="B12" s="129" t="s">
        <v>218</v>
      </c>
      <c r="C12" s="130"/>
    </row>
    <row r="13" spans="1:4" x14ac:dyDescent="0.2">
      <c r="A13" s="128" t="s">
        <v>219</v>
      </c>
      <c r="B13" s="129" t="s">
        <v>220</v>
      </c>
      <c r="C13" s="130"/>
    </row>
    <row r="14" spans="1:4" x14ac:dyDescent="0.2">
      <c r="A14" s="128" t="s">
        <v>221</v>
      </c>
      <c r="B14" s="129" t="s">
        <v>222</v>
      </c>
      <c r="C14" s="130"/>
    </row>
    <row r="15" spans="1:4" x14ac:dyDescent="0.2">
      <c r="A15" s="128" t="s">
        <v>223</v>
      </c>
      <c r="B15" s="129" t="s">
        <v>224</v>
      </c>
      <c r="C15" s="130"/>
    </row>
    <row r="16" spans="1:4" x14ac:dyDescent="0.2">
      <c r="A16" s="128" t="s">
        <v>225</v>
      </c>
      <c r="B16" s="129" t="s">
        <v>226</v>
      </c>
      <c r="C16" s="130"/>
    </row>
    <row r="17" spans="1:3" x14ac:dyDescent="0.2">
      <c r="A17" s="128" t="s">
        <v>227</v>
      </c>
      <c r="B17" s="129" t="s">
        <v>228</v>
      </c>
      <c r="C17" s="130"/>
    </row>
    <row r="18" spans="1:3" x14ac:dyDescent="0.2">
      <c r="A18" s="128" t="s">
        <v>229</v>
      </c>
      <c r="B18" s="129" t="s">
        <v>230</v>
      </c>
      <c r="C18" s="130"/>
    </row>
    <row r="19" spans="1:3" x14ac:dyDescent="0.2">
      <c r="A19" s="128" t="s">
        <v>231</v>
      </c>
      <c r="B19" s="129" t="s">
        <v>232</v>
      </c>
      <c r="C19" s="130"/>
    </row>
    <row r="20" spans="1:3" x14ac:dyDescent="0.2">
      <c r="A20" s="128" t="s">
        <v>233</v>
      </c>
      <c r="B20" s="129" t="s">
        <v>234</v>
      </c>
      <c r="C20" s="130"/>
    </row>
    <row r="21" spans="1:3" x14ac:dyDescent="0.2">
      <c r="A21" s="128" t="s">
        <v>235</v>
      </c>
      <c r="B21" s="129" t="s">
        <v>236</v>
      </c>
      <c r="C21" s="130"/>
    </row>
    <row r="22" spans="1:3" x14ac:dyDescent="0.2">
      <c r="A22" s="128" t="s">
        <v>237</v>
      </c>
      <c r="B22" s="129" t="s">
        <v>238</v>
      </c>
      <c r="C22" s="130"/>
    </row>
    <row r="23" spans="1:3" x14ac:dyDescent="0.2">
      <c r="A23" s="128" t="s">
        <v>239</v>
      </c>
      <c r="B23" s="129" t="s">
        <v>240</v>
      </c>
      <c r="C23" s="130"/>
    </row>
    <row r="24" spans="1:3" x14ac:dyDescent="0.2">
      <c r="A24" s="128" t="s">
        <v>241</v>
      </c>
      <c r="B24" s="129" t="s">
        <v>242</v>
      </c>
      <c r="C24" s="130"/>
    </row>
    <row r="25" spans="1:3" x14ac:dyDescent="0.2">
      <c r="A25" s="128" t="s">
        <v>243</v>
      </c>
      <c r="B25" s="129" t="s">
        <v>244</v>
      </c>
      <c r="C25" s="130"/>
    </row>
    <row r="26" spans="1:3" x14ac:dyDescent="0.2">
      <c r="A26" s="128" t="s">
        <v>245</v>
      </c>
      <c r="B26" s="129" t="s">
        <v>246</v>
      </c>
      <c r="C26" s="130"/>
    </row>
    <row r="27" spans="1:3" x14ac:dyDescent="0.2">
      <c r="A27" s="128" t="s">
        <v>247</v>
      </c>
      <c r="B27" s="129" t="s">
        <v>248</v>
      </c>
      <c r="C27" s="130"/>
    </row>
    <row r="28" spans="1:3" x14ac:dyDescent="0.2">
      <c r="A28" s="128" t="s">
        <v>249</v>
      </c>
      <c r="B28" s="129" t="s">
        <v>250</v>
      </c>
      <c r="C28" s="130"/>
    </row>
    <row r="29" spans="1:3" x14ac:dyDescent="0.2">
      <c r="A29" s="128" t="s">
        <v>251</v>
      </c>
      <c r="B29" s="129" t="s">
        <v>252</v>
      </c>
      <c r="C29" s="130"/>
    </row>
    <row r="30" spans="1:3" x14ac:dyDescent="0.2">
      <c r="A30" s="128" t="s">
        <v>253</v>
      </c>
      <c r="B30" s="129" t="s">
        <v>254</v>
      </c>
      <c r="C30" s="130"/>
    </row>
    <row r="31" spans="1:3" x14ac:dyDescent="0.2">
      <c r="A31" s="128" t="s">
        <v>255</v>
      </c>
      <c r="B31" s="129" t="s">
        <v>256</v>
      </c>
      <c r="C31" s="130"/>
    </row>
    <row r="32" spans="1:3" x14ac:dyDescent="0.2">
      <c r="A32" s="128" t="s">
        <v>257</v>
      </c>
      <c r="B32" s="129" t="s">
        <v>258</v>
      </c>
      <c r="C32" s="130"/>
    </row>
    <row r="33" spans="1:5" x14ac:dyDescent="0.2">
      <c r="A33" s="128"/>
      <c r="B33" s="129"/>
      <c r="C33" s="130"/>
    </row>
    <row r="34" spans="1:5" x14ac:dyDescent="0.2">
      <c r="A34" s="125"/>
      <c r="B34" s="127"/>
      <c r="C34" s="130"/>
    </row>
    <row r="35" spans="1:5" x14ac:dyDescent="0.2">
      <c r="A35" s="128" t="s">
        <v>259</v>
      </c>
      <c r="B35" s="129" t="s">
        <v>260</v>
      </c>
    </row>
    <row r="36" spans="1:5" x14ac:dyDescent="0.2">
      <c r="A36" s="128" t="s">
        <v>261</v>
      </c>
      <c r="B36" s="129" t="s">
        <v>262</v>
      </c>
    </row>
    <row r="37" spans="1:5" x14ac:dyDescent="0.2">
      <c r="A37" s="125"/>
      <c r="B37" s="131"/>
    </row>
    <row r="38" spans="1:5" x14ac:dyDescent="0.2">
      <c r="A38" s="125"/>
      <c r="B38" s="126" t="s">
        <v>263</v>
      </c>
    </row>
    <row r="39" spans="1:5" x14ac:dyDescent="0.2">
      <c r="A39" s="125" t="s">
        <v>264</v>
      </c>
      <c r="B39" s="129" t="s">
        <v>265</v>
      </c>
    </row>
    <row r="40" spans="1:5" x14ac:dyDescent="0.2">
      <c r="A40" s="125"/>
      <c r="B40" s="129" t="s">
        <v>266</v>
      </c>
    </row>
    <row r="41" spans="1:5" ht="12" thickBot="1" x14ac:dyDescent="0.25">
      <c r="A41" s="132"/>
      <c r="B41" s="133"/>
    </row>
    <row r="43" spans="1:5" ht="32.25" customHeight="1" x14ac:dyDescent="0.2">
      <c r="A43" s="8" t="s">
        <v>56</v>
      </c>
      <c r="B43" s="8"/>
      <c r="C43" s="134"/>
      <c r="D43" s="134"/>
      <c r="E43" s="134"/>
    </row>
    <row r="45" spans="1:5" ht="15" x14ac:dyDescent="0.25">
      <c r="A45" s="135" t="s">
        <v>160</v>
      </c>
    </row>
    <row r="46" spans="1:5" ht="15" x14ac:dyDescent="0.25">
      <c r="A46" s="135" t="s">
        <v>161</v>
      </c>
    </row>
    <row r="47" spans="1:5" ht="15" x14ac:dyDescent="0.25">
      <c r="A47" s="135" t="s">
        <v>162</v>
      </c>
      <c r="B47" s="136"/>
      <c r="C47" s="136"/>
      <c r="D47" s="136"/>
      <c r="E47" s="136"/>
    </row>
    <row r="48" spans="1:5" ht="15" x14ac:dyDescent="0.25">
      <c r="A48" s="135" t="s">
        <v>163</v>
      </c>
      <c r="B48" s="136"/>
      <c r="C48" s="136"/>
      <c r="D48" s="136"/>
      <c r="E48" s="136"/>
    </row>
    <row r="49" spans="1:5" ht="15" x14ac:dyDescent="0.25">
      <c r="A49" s="137"/>
      <c r="B49" s="136"/>
      <c r="C49" s="136"/>
      <c r="D49" s="136"/>
      <c r="E49" s="136"/>
    </row>
    <row r="50" spans="1:5" ht="15" x14ac:dyDescent="0.25">
      <c r="A50" s="137"/>
      <c r="B50" s="136"/>
      <c r="C50" s="136"/>
      <c r="D50" s="136"/>
      <c r="E50" s="136"/>
    </row>
    <row r="51" spans="1:5" x14ac:dyDescent="0.2">
      <c r="A51" s="136"/>
      <c r="B51" s="136"/>
      <c r="C51" s="136"/>
      <c r="D51" s="136"/>
      <c r="E51" s="136"/>
    </row>
  </sheetData>
  <sheetProtection formatCells="0" formatColumns="0" formatRows="0" autoFilter="0" pivotTables="0"/>
  <mergeCells count="4">
    <mergeCell ref="A1:B1"/>
    <mergeCell ref="A2:B2"/>
    <mergeCell ref="A3:B3"/>
    <mergeCell ref="A43:B43"/>
  </mergeCells>
  <dataValidations count="2">
    <dataValidation type="list" allowBlank="1" showInputMessage="1" showErrorMessage="1" prompt="Escoger el corte de la información, ya se trimestral (1 al 4) o anual (4)." sqref="D3:D4" xr:uid="{00000000-0002-0000-0A00-000000000000}">
      <formula1>"1, 2, 3, 4"</formula1>
    </dataValidation>
    <dataValidation type="list" allowBlank="1" showInputMessage="1" showErrorMessage="1" prompt="Escoger el tipo de periodicidad, de acuerdo con su presentación ya sea trimestral en la cuenta pública (Anual)." sqref="D2" xr:uid="{00000000-0002-0000-0A00-000001000000}">
      <formula1>"Trimestral, Anual"</formula1>
    </dataValidation>
  </dataValidations>
  <hyperlinks>
    <hyperlink ref="A10:B10" location="ESF!A6" display="ESF-01" xr:uid="{00000000-0004-0000-0A00-000000000000}"/>
    <hyperlink ref="A11:B11" location="SFN!A13" display="ESF-02" xr:uid="{00000000-0004-0000-0A00-000001000000}"/>
    <hyperlink ref="A12:B12" location="ESF!A18" display="ESF-03" xr:uid="{00000000-0004-0000-0A00-000002000000}"/>
    <hyperlink ref="A13:B13" location="ESF!A28" display="ESF-04" xr:uid="{00000000-0004-0000-0A00-000003000000}"/>
    <hyperlink ref="A14:B14" location="ESF!A37" display="ESF-05" xr:uid="{00000000-0004-0000-0A00-000004000000}"/>
    <hyperlink ref="A15:B15" location="ESF!A42" display="ESF-06" xr:uid="{00000000-0004-0000-0A00-000005000000}"/>
    <hyperlink ref="A16:B16" location="ESF!A46" display="ESF-07" xr:uid="{00000000-0004-0000-0A00-000006000000}"/>
    <hyperlink ref="A17:B17" location="ESF!A50" display="ESF-08" xr:uid="{00000000-0004-0000-0A00-000007000000}"/>
    <hyperlink ref="A18:B18" location="ESF!A70" display="ESF-09" xr:uid="{00000000-0004-0000-0A00-000008000000}"/>
    <hyperlink ref="A19:B19" location="ESF!A86" display="ESF-10" xr:uid="{00000000-0004-0000-0A00-000009000000}"/>
    <hyperlink ref="A20:B20" location="ESF!A92" display="ESF-11" xr:uid="{00000000-0004-0000-0A00-00000A000000}"/>
    <hyperlink ref="A21:B21" location="ESF!A99" display="ESF-12" xr:uid="{00000000-0004-0000-0A00-00000B000000}"/>
    <hyperlink ref="A22:B22" location="ESF!A116" display="ESF-13" xr:uid="{00000000-0004-0000-0A00-00000C000000}"/>
    <hyperlink ref="A23:B23" location="ESF!A113" display="ESF-14" xr:uid="{00000000-0004-0000-0A00-00000D000000}"/>
    <hyperlink ref="A24:B24" location="ACT!A6" display="ACT-01" xr:uid="{00000000-0004-0000-0A00-00000E000000}"/>
    <hyperlink ref="A25:B25" location="ACT!A56" display="ACT-02" xr:uid="{00000000-0004-0000-0A00-00000F000000}"/>
    <hyperlink ref="A28:B28" location="VHP!A6" display="VHP-01" xr:uid="{00000000-0004-0000-0A00-000010000000}"/>
    <hyperlink ref="A29:B29" location="VHP!A12" display="VHP-02" xr:uid="{00000000-0004-0000-0A00-000011000000}"/>
    <hyperlink ref="A30:B30" location="EFE!A6" display="EFE-01" xr:uid="{00000000-0004-0000-0A00-000012000000}"/>
    <hyperlink ref="A31:B31" location="EFE!A18" display="EFE-02" xr:uid="{00000000-0004-0000-0A00-000013000000}"/>
    <hyperlink ref="A32:B32" location="EFE!A44" display="EFE-03" xr:uid="{00000000-0004-0000-0A00-000014000000}"/>
    <hyperlink ref="A35:B35" location="Conciliacion_Ig!B6" display="Conciliacion_Ig" xr:uid="{00000000-0004-0000-0A00-000015000000}"/>
    <hyperlink ref="A36:B36" location="Conciliacion_Eg!B5" display="Conciliacion_Eg" xr:uid="{00000000-0004-0000-0A00-000016000000}"/>
    <hyperlink ref="B39" location="Memoria!A8" display="CONTABLES" xr:uid="{00000000-0004-0000-0A00-000017000000}"/>
    <hyperlink ref="B40" location="Memoria!A35" display="PRESUPUESTARIAS" xr:uid="{00000000-0004-0000-0A00-000018000000}"/>
    <hyperlink ref="A27:B27" location="ACT!A96" display="ACT-04" xr:uid="{00000000-0004-0000-0A00-000019000000}"/>
    <hyperlink ref="B35" location="Conciliacion_Ig!B4" display="CONCILIACIÓN ENTRE LOS INGRESOS PRESUPUESTARIOS Y CONTABLES" xr:uid="{00000000-0004-0000-0A00-00001A000000}"/>
    <hyperlink ref="B36" location="Conciliacion_Eg!B4" display="CONCILIACIÓN ENTRE LOS EGRESOS PRESUPUESTARIOS Y LOS GASTOS CONTABLES" xr:uid="{00000000-0004-0000-0A00-00001B000000}"/>
    <hyperlink ref="B11" location="ESF!A13" display="CONTRIBUCIONES POR RECUPERAR" xr:uid="{00000000-0004-0000-0A00-00001C000000}"/>
    <hyperlink ref="A11" location="ESF!A13" display="ESF-02" xr:uid="{00000000-0004-0000-0A00-00001D000000}"/>
    <hyperlink ref="B23" location="ESF!A135" display="OTROS PASIVOS CIRCULANTES" xr:uid="{00000000-0004-0000-0A00-00001E000000}"/>
    <hyperlink ref="B26" location="ACT!A71" display="OTROS INGRESOS Y BENEFICIOS" xr:uid="{00000000-0004-0000-0A00-00001F000000}"/>
    <hyperlink ref="B13" location="ESF!A30" display="BIENES DISPONIBLES PARA SU TRANSFORMACIÓN ESTIMACIONES Y DETERIOROS (INVENTARIOS)" xr:uid="{00000000-0004-0000-0A00-000020000000}"/>
    <hyperlink ref="B14" location="ESF!A39" display="ALMACENES" xr:uid="{00000000-0004-0000-0A00-000021000000}"/>
    <hyperlink ref="B16" location="ESF!A48" display="PARTICIPACIONES Y APORTACIONES DE CAPITAL" xr:uid="{00000000-0004-0000-0A00-000022000000}"/>
    <hyperlink ref="B15" location="ESF!A44" display="FIDEICOMISOS, MANDATOS Y CONTRATOS ANÁLOGOS" xr:uid="{00000000-0004-0000-0A00-000023000000}"/>
    <hyperlink ref="B17" location="ESF!A52" display="BIENES MUEBLES E INMUEBLES" xr:uid="{00000000-0004-0000-0A00-000024000000}"/>
    <hyperlink ref="B18" location="ESF!A72" display="INTANGIBLES Y DIFERIDOS" xr:uid="{00000000-0004-0000-0A00-000025000000}"/>
    <hyperlink ref="B19" location="ESF!A88" display="ESTIMACIONES Y DETERIOROS" xr:uid="{00000000-0004-0000-0A00-000026000000}"/>
    <hyperlink ref="B20" location="ESF!A94" display="OTROS ACTIVOS" xr:uid="{00000000-0004-0000-0A00-000027000000}"/>
    <hyperlink ref="B21" location="ESF!A101" display="CUENTAS Y DOCUMENTOS POR PAGAR" xr:uid="{00000000-0004-0000-0A00-000028000000}"/>
    <hyperlink ref="B22" location="ESF!A118" display="FONDOS Y BIENES DE TERCEROS" xr:uid="{00000000-0004-0000-0A00-000029000000}"/>
    <hyperlink ref="A26" location="ACT!A71" display="ACT-03" xr:uid="{00000000-0004-0000-0A00-00002A000000}"/>
    <hyperlink ref="A13" location="ESF!A30" display="ESF-04" xr:uid="{00000000-0004-0000-0A00-00002B000000}"/>
    <hyperlink ref="A14" location="ESF!A39" display="ESF-05" xr:uid="{00000000-0004-0000-0A00-00002C000000}"/>
    <hyperlink ref="A15" location="ESF!A44" display="ESF-06" xr:uid="{00000000-0004-0000-0A00-00002D000000}"/>
    <hyperlink ref="A16" location="ESF!A48" display="ESF-07" xr:uid="{00000000-0004-0000-0A00-00002E000000}"/>
    <hyperlink ref="A17" location="ESF!A52" display="ESF-08" xr:uid="{00000000-0004-0000-0A00-00002F000000}"/>
    <hyperlink ref="A18" location="ESF!A72" display="ESF-09" xr:uid="{00000000-0004-0000-0A00-000030000000}"/>
    <hyperlink ref="A19" location="ESF!A88" display="ESF-10" xr:uid="{00000000-0004-0000-0A00-000031000000}"/>
    <hyperlink ref="A20" location="ESF!A94" display="ESF-11" xr:uid="{00000000-0004-0000-0A00-000032000000}"/>
    <hyperlink ref="A21" location="ESF!A101" display="ESF-12" xr:uid="{00000000-0004-0000-0A00-000033000000}"/>
    <hyperlink ref="A22" location="ESF!A118" display="ESF-13" xr:uid="{00000000-0004-0000-0A00-000034000000}"/>
    <hyperlink ref="A23" location="ESF!A135" display="ESF-14" xr:uid="{00000000-0004-0000-0A00-000035000000}"/>
    <hyperlink ref="B32" location="EFE!A45" display="CONCILIACIÓN DEL FLUJO DE EFECTIVO" xr:uid="{00000000-0004-0000-0A00-000036000000}"/>
    <hyperlink ref="A32" location="EFE!A45" display="EFE-03" xr:uid="{00000000-0004-0000-0A00-000037000000}"/>
  </hyperlinks>
  <pageMargins left="0.70866141732283472" right="0.70866141732283472" top="0.74803149606299213" bottom="0.74803149606299213" header="0.31496062992125984" footer="0.31496062992125984"/>
  <pageSetup scale="89" orientation="landscape" r:id="rId1"/>
  <headerFooter>
    <oddHeader>&amp;CNOTAS A LOS ESTADOS FINANCIEROS</oddHeader>
    <oddFooter>&amp;L&amp;F&amp;R&amp;A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BC252-7A0B-45D2-8B29-AA89DADA2504}">
  <sheetPr codeName="Hoja2"/>
  <dimension ref="A1:H156"/>
  <sheetViews>
    <sheetView topLeftCell="A115" workbookViewId="0">
      <selection activeCell="D25" sqref="D25"/>
    </sheetView>
  </sheetViews>
  <sheetFormatPr baseColWidth="10" defaultColWidth="10.6640625" defaultRowHeight="11.25" customHeight="1" x14ac:dyDescent="0.2"/>
  <cols>
    <col min="1" max="1" width="11.6640625" style="145" customWidth="1"/>
    <col min="2" max="2" width="75.33203125" style="145" bestFit="1" customWidth="1"/>
    <col min="3" max="3" width="19.1640625" style="145" bestFit="1" customWidth="1"/>
    <col min="4" max="4" width="22.33203125" style="145" customWidth="1"/>
    <col min="5" max="5" width="28.6640625" style="145" customWidth="1"/>
    <col min="6" max="6" width="26.5" style="145" customWidth="1"/>
    <col min="7" max="8" width="19.5" style="145" customWidth="1"/>
    <col min="9" max="16384" width="10.6640625" style="145"/>
  </cols>
  <sheetData>
    <row r="1" spans="1:8" s="139" customFormat="1" ht="18.95" customHeight="1" x14ac:dyDescent="0.2">
      <c r="A1" s="713" t="str">
        <f>'Notas a los Edos Financieros'!A1</f>
        <v>Instituto Municipal de Vivienda de Irapuato, Gto</v>
      </c>
      <c r="B1" s="714"/>
      <c r="C1" s="714"/>
      <c r="D1" s="714"/>
      <c r="E1" s="714"/>
      <c r="F1" s="714"/>
      <c r="G1" s="114" t="s">
        <v>202</v>
      </c>
      <c r="H1" s="140">
        <f>'Notas a los Edos Financieros'!D1</f>
        <v>2021</v>
      </c>
    </row>
    <row r="2" spans="1:8" s="139" customFormat="1" ht="18.95" customHeight="1" x14ac:dyDescent="0.2">
      <c r="A2" s="713" t="s">
        <v>267</v>
      </c>
      <c r="B2" s="714"/>
      <c r="C2" s="714"/>
      <c r="D2" s="714"/>
      <c r="E2" s="714"/>
      <c r="F2" s="714"/>
      <c r="G2" s="114" t="s">
        <v>204</v>
      </c>
      <c r="H2" s="140" t="str">
        <f>'Notas a los Edos Financieros'!D2</f>
        <v>Anual</v>
      </c>
    </row>
    <row r="3" spans="1:8" s="139" customFormat="1" ht="18.95" customHeight="1" x14ac:dyDescent="0.2">
      <c r="A3" s="713" t="str">
        <f>'Notas a los Edos Financieros'!A3</f>
        <v>Correspondiente del 01 de Enero al 31 de Diciembre 2021</v>
      </c>
      <c r="B3" s="714"/>
      <c r="C3" s="714"/>
      <c r="D3" s="714"/>
      <c r="E3" s="714"/>
      <c r="F3" s="714"/>
      <c r="G3" s="114" t="s">
        <v>207</v>
      </c>
      <c r="H3" s="140">
        <f>'Notas a los Edos Financieros'!D3</f>
        <v>4</v>
      </c>
    </row>
    <row r="4" spans="1:8" x14ac:dyDescent="0.2">
      <c r="A4" s="141" t="s">
        <v>268</v>
      </c>
      <c r="B4" s="142"/>
      <c r="C4" s="142"/>
      <c r="D4" s="142"/>
      <c r="E4" s="142"/>
      <c r="F4" s="142"/>
      <c r="G4" s="142"/>
      <c r="H4" s="142"/>
    </row>
    <row r="6" spans="1:8" x14ac:dyDescent="0.2">
      <c r="A6" s="142" t="s">
        <v>269</v>
      </c>
      <c r="B6" s="142"/>
      <c r="C6" s="142"/>
      <c r="D6" s="142"/>
      <c r="E6" s="142"/>
      <c r="F6" s="142"/>
      <c r="G6" s="142"/>
      <c r="H6" s="142"/>
    </row>
    <row r="7" spans="1:8" x14ac:dyDescent="0.2">
      <c r="A7" s="143" t="s">
        <v>270</v>
      </c>
      <c r="B7" s="143" t="s">
        <v>271</v>
      </c>
      <c r="C7" s="143" t="s">
        <v>272</v>
      </c>
      <c r="D7" s="143" t="s">
        <v>273</v>
      </c>
      <c r="E7" s="143"/>
      <c r="F7" s="143"/>
      <c r="G7" s="143"/>
      <c r="H7" s="143"/>
    </row>
    <row r="8" spans="1:8" x14ac:dyDescent="0.2">
      <c r="A8" s="144">
        <v>1114</v>
      </c>
      <c r="B8" s="145" t="s">
        <v>274</v>
      </c>
      <c r="C8" s="146">
        <v>0</v>
      </c>
    </row>
    <row r="9" spans="1:8" x14ac:dyDescent="0.2">
      <c r="A9" s="144">
        <v>1115</v>
      </c>
      <c r="B9" s="145" t="s">
        <v>275</v>
      </c>
      <c r="C9" s="146">
        <v>0</v>
      </c>
    </row>
    <row r="10" spans="1:8" x14ac:dyDescent="0.2">
      <c r="A10" s="144">
        <v>1121</v>
      </c>
      <c r="B10" s="145" t="s">
        <v>276</v>
      </c>
      <c r="C10" s="146">
        <v>0</v>
      </c>
    </row>
    <row r="11" spans="1:8" x14ac:dyDescent="0.2">
      <c r="A11" s="144">
        <v>1211</v>
      </c>
      <c r="B11" s="145" t="s">
        <v>277</v>
      </c>
      <c r="C11" s="146">
        <v>0</v>
      </c>
    </row>
    <row r="13" spans="1:8" x14ac:dyDescent="0.2">
      <c r="A13" s="142" t="s">
        <v>278</v>
      </c>
      <c r="B13" s="142"/>
      <c r="C13" s="142"/>
      <c r="D13" s="142"/>
      <c r="E13" s="142"/>
      <c r="F13" s="142"/>
      <c r="G13" s="142"/>
      <c r="H13" s="142"/>
    </row>
    <row r="14" spans="1:8" x14ac:dyDescent="0.2">
      <c r="A14" s="143" t="s">
        <v>270</v>
      </c>
      <c r="B14" s="143" t="s">
        <v>271</v>
      </c>
      <c r="C14" s="143" t="s">
        <v>272</v>
      </c>
      <c r="D14" s="143">
        <v>2020</v>
      </c>
      <c r="E14" s="143">
        <f>D14-1</f>
        <v>2019</v>
      </c>
      <c r="F14" s="143">
        <f>E14-1</f>
        <v>2018</v>
      </c>
      <c r="G14" s="143">
        <f>F14-1</f>
        <v>2017</v>
      </c>
      <c r="H14" s="143" t="s">
        <v>279</v>
      </c>
    </row>
    <row r="15" spans="1:8" x14ac:dyDescent="0.2">
      <c r="A15" s="144">
        <v>1122</v>
      </c>
      <c r="B15" s="145" t="s">
        <v>280</v>
      </c>
      <c r="C15" s="146">
        <v>630744.27</v>
      </c>
      <c r="D15" s="146">
        <v>4028827.5</v>
      </c>
      <c r="E15" s="146">
        <v>8485712.9800000004</v>
      </c>
      <c r="F15" s="146">
        <v>13819635.5</v>
      </c>
      <c r="G15" s="146">
        <v>892860.93</v>
      </c>
    </row>
    <row r="16" spans="1:8" x14ac:dyDescent="0.2">
      <c r="A16" s="144">
        <v>1124</v>
      </c>
      <c r="B16" s="145" t="s">
        <v>281</v>
      </c>
      <c r="C16" s="146">
        <v>0</v>
      </c>
      <c r="D16" s="146">
        <v>0</v>
      </c>
      <c r="E16" s="146">
        <v>0</v>
      </c>
      <c r="F16" s="146">
        <v>0</v>
      </c>
      <c r="G16" s="146">
        <v>0</v>
      </c>
    </row>
    <row r="18" spans="1:8" x14ac:dyDescent="0.2">
      <c r="A18" s="142" t="s">
        <v>282</v>
      </c>
      <c r="B18" s="142"/>
      <c r="C18" s="142"/>
      <c r="D18" s="142"/>
      <c r="E18" s="142"/>
      <c r="F18" s="142"/>
      <c r="G18" s="142"/>
      <c r="H18" s="142"/>
    </row>
    <row r="19" spans="1:8" x14ac:dyDescent="0.2">
      <c r="A19" s="143" t="s">
        <v>270</v>
      </c>
      <c r="B19" s="143" t="s">
        <v>271</v>
      </c>
      <c r="C19" s="143" t="s">
        <v>272</v>
      </c>
      <c r="D19" s="143" t="s">
        <v>283</v>
      </c>
      <c r="E19" s="143" t="s">
        <v>284</v>
      </c>
      <c r="F19" s="143" t="s">
        <v>285</v>
      </c>
      <c r="G19" s="143" t="s">
        <v>286</v>
      </c>
      <c r="H19" s="143" t="s">
        <v>287</v>
      </c>
    </row>
    <row r="20" spans="1:8" x14ac:dyDescent="0.2">
      <c r="A20" s="144">
        <v>1123</v>
      </c>
      <c r="B20" s="145" t="s">
        <v>288</v>
      </c>
      <c r="C20" s="146">
        <v>4094.54</v>
      </c>
      <c r="D20" s="146">
        <v>4094.54</v>
      </c>
      <c r="E20" s="146">
        <v>0</v>
      </c>
      <c r="F20" s="146">
        <v>0</v>
      </c>
      <c r="G20" s="146">
        <v>0</v>
      </c>
    </row>
    <row r="21" spans="1:8" x14ac:dyDescent="0.2">
      <c r="A21" s="144">
        <v>1125</v>
      </c>
      <c r="B21" s="145" t="s">
        <v>289</v>
      </c>
      <c r="C21" s="146">
        <v>0</v>
      </c>
      <c r="D21" s="146">
        <v>0</v>
      </c>
      <c r="E21" s="146">
        <v>0</v>
      </c>
      <c r="F21" s="146">
        <v>0</v>
      </c>
      <c r="G21" s="146">
        <v>0</v>
      </c>
    </row>
    <row r="22" spans="1:8" x14ac:dyDescent="0.2">
      <c r="A22" s="147">
        <v>1126</v>
      </c>
      <c r="B22" s="148" t="s">
        <v>290</v>
      </c>
      <c r="C22" s="146">
        <v>0</v>
      </c>
      <c r="D22" s="146">
        <v>0</v>
      </c>
      <c r="E22" s="146">
        <v>0</v>
      </c>
      <c r="F22" s="146">
        <v>0</v>
      </c>
      <c r="G22" s="146">
        <v>0</v>
      </c>
    </row>
    <row r="23" spans="1:8" x14ac:dyDescent="0.2">
      <c r="A23" s="147">
        <v>1129</v>
      </c>
      <c r="B23" s="148" t="s">
        <v>291</v>
      </c>
      <c r="C23" s="146">
        <v>98411.53</v>
      </c>
      <c r="D23" s="146">
        <v>98411.53</v>
      </c>
      <c r="E23" s="146">
        <v>0</v>
      </c>
      <c r="F23" s="146">
        <v>0</v>
      </c>
      <c r="G23" s="146">
        <v>0</v>
      </c>
    </row>
    <row r="24" spans="1:8" x14ac:dyDescent="0.2">
      <c r="A24" s="144">
        <v>1131</v>
      </c>
      <c r="B24" s="145" t="s">
        <v>292</v>
      </c>
      <c r="C24" s="146">
        <v>0</v>
      </c>
      <c r="D24" s="146">
        <v>0</v>
      </c>
      <c r="E24" s="146">
        <v>0</v>
      </c>
      <c r="F24" s="146">
        <v>0</v>
      </c>
      <c r="G24" s="146">
        <v>0</v>
      </c>
    </row>
    <row r="25" spans="1:8" x14ac:dyDescent="0.2">
      <c r="A25" s="144">
        <v>1132</v>
      </c>
      <c r="B25" s="145" t="s">
        <v>293</v>
      </c>
      <c r="C25" s="146">
        <v>200</v>
      </c>
      <c r="D25" s="146">
        <v>200</v>
      </c>
      <c r="E25" s="146">
        <v>0</v>
      </c>
      <c r="F25" s="146">
        <v>0</v>
      </c>
      <c r="G25" s="146">
        <v>0</v>
      </c>
    </row>
    <row r="26" spans="1:8" x14ac:dyDescent="0.2">
      <c r="A26" s="144">
        <v>1133</v>
      </c>
      <c r="B26" s="145" t="s">
        <v>294</v>
      </c>
      <c r="C26" s="146">
        <v>0</v>
      </c>
      <c r="D26" s="146">
        <v>0</v>
      </c>
      <c r="E26" s="146">
        <v>0</v>
      </c>
      <c r="F26" s="146">
        <v>0</v>
      </c>
      <c r="G26" s="146">
        <v>0</v>
      </c>
    </row>
    <row r="27" spans="1:8" x14ac:dyDescent="0.2">
      <c r="A27" s="144">
        <v>1134</v>
      </c>
      <c r="B27" s="145" t="s">
        <v>295</v>
      </c>
      <c r="C27" s="146">
        <v>0</v>
      </c>
      <c r="D27" s="146">
        <v>0</v>
      </c>
      <c r="E27" s="146">
        <v>0</v>
      </c>
      <c r="F27" s="146">
        <v>0</v>
      </c>
      <c r="G27" s="146">
        <v>0</v>
      </c>
    </row>
    <row r="28" spans="1:8" x14ac:dyDescent="0.2">
      <c r="A28" s="144">
        <v>1139</v>
      </c>
      <c r="B28" s="145" t="s">
        <v>296</v>
      </c>
      <c r="C28" s="146">
        <v>0</v>
      </c>
      <c r="D28" s="146">
        <v>0</v>
      </c>
      <c r="E28" s="146">
        <v>0</v>
      </c>
      <c r="F28" s="146">
        <v>0</v>
      </c>
      <c r="G28" s="146">
        <v>0</v>
      </c>
    </row>
    <row r="30" spans="1:8" x14ac:dyDescent="0.2">
      <c r="A30" s="142" t="s">
        <v>297</v>
      </c>
      <c r="B30" s="142"/>
      <c r="C30" s="142"/>
      <c r="D30" s="142"/>
      <c r="E30" s="142"/>
      <c r="F30" s="142"/>
      <c r="G30" s="142"/>
      <c r="H30" s="142"/>
    </row>
    <row r="31" spans="1:8" x14ac:dyDescent="0.2">
      <c r="A31" s="143" t="s">
        <v>270</v>
      </c>
      <c r="B31" s="143" t="s">
        <v>271</v>
      </c>
      <c r="C31" s="143" t="s">
        <v>272</v>
      </c>
      <c r="D31" s="143" t="s">
        <v>298</v>
      </c>
      <c r="E31" s="143" t="s">
        <v>299</v>
      </c>
      <c r="F31" s="143" t="s">
        <v>300</v>
      </c>
      <c r="G31" s="143" t="s">
        <v>301</v>
      </c>
      <c r="H31" s="143"/>
    </row>
    <row r="32" spans="1:8" x14ac:dyDescent="0.2">
      <c r="A32" s="144">
        <v>1140</v>
      </c>
      <c r="B32" s="145" t="s">
        <v>73</v>
      </c>
      <c r="C32" s="146">
        <v>80073582.030000001</v>
      </c>
    </row>
    <row r="33" spans="1:8" x14ac:dyDescent="0.2">
      <c r="A33" s="144">
        <v>1141</v>
      </c>
      <c r="B33" s="145" t="s">
        <v>302</v>
      </c>
      <c r="C33" s="146">
        <v>0</v>
      </c>
    </row>
    <row r="34" spans="1:8" x14ac:dyDescent="0.2">
      <c r="A34" s="144">
        <v>1142</v>
      </c>
      <c r="B34" s="145" t="s">
        <v>303</v>
      </c>
      <c r="C34" s="146">
        <v>0</v>
      </c>
    </row>
    <row r="35" spans="1:8" x14ac:dyDescent="0.2">
      <c r="A35" s="144">
        <v>1143</v>
      </c>
      <c r="B35" s="145" t="s">
        <v>304</v>
      </c>
      <c r="C35" s="146">
        <v>0</v>
      </c>
    </row>
    <row r="36" spans="1:8" x14ac:dyDescent="0.2">
      <c r="A36" s="144">
        <v>1144</v>
      </c>
      <c r="B36" s="145" t="s">
        <v>305</v>
      </c>
      <c r="C36" s="146">
        <v>0</v>
      </c>
    </row>
    <row r="37" spans="1:8" x14ac:dyDescent="0.2">
      <c r="A37" s="144">
        <v>1145</v>
      </c>
      <c r="B37" s="145" t="s">
        <v>306</v>
      </c>
      <c r="C37" s="146">
        <v>80073582.030000001</v>
      </c>
    </row>
    <row r="39" spans="1:8" x14ac:dyDescent="0.2">
      <c r="A39" s="142" t="s">
        <v>307</v>
      </c>
      <c r="B39" s="142"/>
      <c r="C39" s="142"/>
      <c r="D39" s="142"/>
      <c r="E39" s="142"/>
      <c r="F39" s="142"/>
      <c r="G39" s="142"/>
      <c r="H39" s="142"/>
    </row>
    <row r="40" spans="1:8" x14ac:dyDescent="0.2">
      <c r="A40" s="143" t="s">
        <v>270</v>
      </c>
      <c r="B40" s="143" t="s">
        <v>271</v>
      </c>
      <c r="C40" s="143" t="s">
        <v>272</v>
      </c>
      <c r="D40" s="143" t="s">
        <v>308</v>
      </c>
      <c r="E40" s="143" t="s">
        <v>309</v>
      </c>
      <c r="F40" s="143" t="s">
        <v>310</v>
      </c>
      <c r="G40" s="143"/>
      <c r="H40" s="143"/>
    </row>
    <row r="41" spans="1:8" x14ac:dyDescent="0.2">
      <c r="A41" s="144">
        <v>1150</v>
      </c>
      <c r="B41" s="145" t="s">
        <v>75</v>
      </c>
      <c r="C41" s="146">
        <v>0</v>
      </c>
    </row>
    <row r="42" spans="1:8" x14ac:dyDescent="0.2">
      <c r="A42" s="144">
        <v>1151</v>
      </c>
      <c r="B42" s="145" t="s">
        <v>311</v>
      </c>
      <c r="C42" s="146">
        <v>0</v>
      </c>
    </row>
    <row r="44" spans="1:8" x14ac:dyDescent="0.2">
      <c r="A44" s="142" t="s">
        <v>312</v>
      </c>
      <c r="B44" s="142"/>
      <c r="C44" s="142"/>
      <c r="D44" s="142"/>
      <c r="E44" s="142"/>
      <c r="F44" s="142"/>
      <c r="G44" s="142"/>
      <c r="H44" s="142"/>
    </row>
    <row r="45" spans="1:8" x14ac:dyDescent="0.2">
      <c r="A45" s="143" t="s">
        <v>270</v>
      </c>
      <c r="B45" s="143" t="s">
        <v>271</v>
      </c>
      <c r="C45" s="143" t="s">
        <v>272</v>
      </c>
      <c r="D45" s="143" t="s">
        <v>273</v>
      </c>
      <c r="E45" s="143" t="s">
        <v>287</v>
      </c>
      <c r="F45" s="143"/>
      <c r="G45" s="143"/>
      <c r="H45" s="143"/>
    </row>
    <row r="46" spans="1:8" x14ac:dyDescent="0.2">
      <c r="A46" s="144">
        <v>1213</v>
      </c>
      <c r="B46" s="145" t="s">
        <v>313</v>
      </c>
      <c r="C46" s="146">
        <v>0</v>
      </c>
    </row>
    <row r="48" spans="1:8" x14ac:dyDescent="0.2">
      <c r="A48" s="142" t="s">
        <v>314</v>
      </c>
      <c r="B48" s="142"/>
      <c r="C48" s="142"/>
      <c r="D48" s="142"/>
      <c r="E48" s="142"/>
      <c r="F48" s="142"/>
      <c r="G48" s="142"/>
      <c r="H48" s="142"/>
    </row>
    <row r="49" spans="1:8" x14ac:dyDescent="0.2">
      <c r="A49" s="143" t="s">
        <v>270</v>
      </c>
      <c r="B49" s="143" t="s">
        <v>271</v>
      </c>
      <c r="C49" s="143" t="s">
        <v>272</v>
      </c>
      <c r="D49" s="143"/>
      <c r="E49" s="143"/>
      <c r="F49" s="143"/>
      <c r="G49" s="143"/>
      <c r="H49" s="143"/>
    </row>
    <row r="50" spans="1:8" x14ac:dyDescent="0.2">
      <c r="A50" s="144">
        <v>1214</v>
      </c>
      <c r="B50" s="145" t="s">
        <v>315</v>
      </c>
      <c r="C50" s="146">
        <v>0</v>
      </c>
    </row>
    <row r="52" spans="1:8" x14ac:dyDescent="0.2">
      <c r="A52" s="142" t="s">
        <v>316</v>
      </c>
      <c r="B52" s="142"/>
      <c r="C52" s="142"/>
      <c r="D52" s="142"/>
      <c r="E52" s="142"/>
      <c r="F52" s="142"/>
      <c r="G52" s="142"/>
      <c r="H52" s="142"/>
    </row>
    <row r="53" spans="1:8" x14ac:dyDescent="0.2">
      <c r="A53" s="143" t="s">
        <v>270</v>
      </c>
      <c r="B53" s="143" t="s">
        <v>271</v>
      </c>
      <c r="C53" s="143" t="s">
        <v>272</v>
      </c>
      <c r="D53" s="143" t="s">
        <v>317</v>
      </c>
      <c r="E53" s="143" t="s">
        <v>318</v>
      </c>
      <c r="F53" s="143" t="s">
        <v>308</v>
      </c>
      <c r="G53" s="143" t="s">
        <v>319</v>
      </c>
      <c r="H53" s="143" t="s">
        <v>320</v>
      </c>
    </row>
    <row r="54" spans="1:8" x14ac:dyDescent="0.2">
      <c r="A54" s="144">
        <v>1230</v>
      </c>
      <c r="B54" s="145" t="s">
        <v>89</v>
      </c>
      <c r="C54" s="146">
        <v>0</v>
      </c>
      <c r="D54" s="146">
        <v>0</v>
      </c>
      <c r="E54" s="146">
        <v>0</v>
      </c>
    </row>
    <row r="55" spans="1:8" x14ac:dyDescent="0.2">
      <c r="A55" s="144">
        <v>1231</v>
      </c>
      <c r="B55" s="145" t="s">
        <v>321</v>
      </c>
      <c r="C55" s="146">
        <v>0</v>
      </c>
      <c r="D55" s="146">
        <v>0</v>
      </c>
      <c r="E55" s="146">
        <v>0</v>
      </c>
    </row>
    <row r="56" spans="1:8" x14ac:dyDescent="0.2">
      <c r="A56" s="144">
        <v>1232</v>
      </c>
      <c r="B56" s="145" t="s">
        <v>322</v>
      </c>
      <c r="C56" s="146">
        <v>0</v>
      </c>
      <c r="D56" s="146">
        <v>0</v>
      </c>
      <c r="E56" s="146">
        <v>0</v>
      </c>
    </row>
    <row r="57" spans="1:8" x14ac:dyDescent="0.2">
      <c r="A57" s="144">
        <v>1233</v>
      </c>
      <c r="B57" s="145" t="s">
        <v>323</v>
      </c>
      <c r="C57" s="146">
        <v>0</v>
      </c>
      <c r="D57" s="146">
        <v>0</v>
      </c>
      <c r="E57" s="146">
        <v>0</v>
      </c>
    </row>
    <row r="58" spans="1:8" x14ac:dyDescent="0.2">
      <c r="A58" s="144">
        <v>1234</v>
      </c>
      <c r="B58" s="145" t="s">
        <v>324</v>
      </c>
      <c r="C58" s="146">
        <v>0</v>
      </c>
      <c r="D58" s="146">
        <v>0</v>
      </c>
      <c r="E58" s="146">
        <v>0</v>
      </c>
    </row>
    <row r="59" spans="1:8" x14ac:dyDescent="0.2">
      <c r="A59" s="144">
        <v>1235</v>
      </c>
      <c r="B59" s="145" t="s">
        <v>325</v>
      </c>
      <c r="C59" s="146">
        <v>0</v>
      </c>
      <c r="D59" s="146">
        <v>0</v>
      </c>
      <c r="E59" s="146">
        <v>0</v>
      </c>
    </row>
    <row r="60" spans="1:8" x14ac:dyDescent="0.2">
      <c r="A60" s="144">
        <v>1236</v>
      </c>
      <c r="B60" s="145" t="s">
        <v>326</v>
      </c>
      <c r="C60" s="146">
        <v>0</v>
      </c>
      <c r="D60" s="146">
        <v>0</v>
      </c>
      <c r="E60" s="146">
        <v>0</v>
      </c>
    </row>
    <row r="61" spans="1:8" x14ac:dyDescent="0.2">
      <c r="A61" s="144">
        <v>1239</v>
      </c>
      <c r="B61" s="145" t="s">
        <v>327</v>
      </c>
      <c r="C61" s="146">
        <v>0</v>
      </c>
      <c r="D61" s="146">
        <v>0</v>
      </c>
      <c r="E61" s="146">
        <v>0</v>
      </c>
    </row>
    <row r="62" spans="1:8" x14ac:dyDescent="0.2">
      <c r="A62" s="144">
        <v>1240</v>
      </c>
      <c r="B62" s="145" t="s">
        <v>91</v>
      </c>
      <c r="C62" s="146">
        <v>1705031.99</v>
      </c>
      <c r="D62" s="146">
        <v>67110.19</v>
      </c>
      <c r="E62" s="146">
        <v>-1470693.31</v>
      </c>
      <c r="F62" s="145" t="s">
        <v>328</v>
      </c>
      <c r="H62" s="145" t="s">
        <v>329</v>
      </c>
    </row>
    <row r="63" spans="1:8" x14ac:dyDescent="0.2">
      <c r="A63" s="144">
        <v>1241</v>
      </c>
      <c r="B63" s="145" t="s">
        <v>330</v>
      </c>
      <c r="C63" s="146">
        <v>806793.9</v>
      </c>
      <c r="D63" s="146">
        <v>45955.360000000001</v>
      </c>
      <c r="E63" s="146">
        <v>-621400.53</v>
      </c>
      <c r="F63" s="145" t="s">
        <v>328</v>
      </c>
      <c r="G63" s="145" t="s">
        <v>331</v>
      </c>
      <c r="H63" s="145" t="s">
        <v>329</v>
      </c>
    </row>
    <row r="64" spans="1:8" x14ac:dyDescent="0.2">
      <c r="A64" s="144">
        <v>1242</v>
      </c>
      <c r="B64" s="145" t="s">
        <v>332</v>
      </c>
      <c r="C64" s="146">
        <v>45270.77</v>
      </c>
      <c r="D64" s="146">
        <v>7704.94</v>
      </c>
      <c r="E64" s="146">
        <v>-26963.62</v>
      </c>
      <c r="F64" s="145" t="s">
        <v>328</v>
      </c>
      <c r="G64" s="145">
        <v>0.1</v>
      </c>
      <c r="H64" s="145" t="s">
        <v>329</v>
      </c>
    </row>
    <row r="65" spans="1:8" x14ac:dyDescent="0.2">
      <c r="A65" s="144">
        <v>1243</v>
      </c>
      <c r="B65" s="145" t="s">
        <v>333</v>
      </c>
      <c r="C65" s="146">
        <v>0</v>
      </c>
      <c r="D65" s="146">
        <v>0</v>
      </c>
      <c r="E65" s="146">
        <v>0</v>
      </c>
      <c r="F65" s="145" t="s">
        <v>328</v>
      </c>
      <c r="H65" s="145" t="s">
        <v>329</v>
      </c>
    </row>
    <row r="66" spans="1:8" x14ac:dyDescent="0.2">
      <c r="A66" s="144">
        <v>1244</v>
      </c>
      <c r="B66" s="145" t="s">
        <v>334</v>
      </c>
      <c r="C66" s="146">
        <v>758022</v>
      </c>
      <c r="D66" s="146">
        <v>4254.37</v>
      </c>
      <c r="E66" s="146">
        <v>-758022</v>
      </c>
      <c r="F66" s="145" t="s">
        <v>328</v>
      </c>
      <c r="G66" s="145">
        <v>0.25</v>
      </c>
      <c r="H66" s="145" t="s">
        <v>329</v>
      </c>
    </row>
    <row r="67" spans="1:8" x14ac:dyDescent="0.2">
      <c r="A67" s="144">
        <v>1245</v>
      </c>
      <c r="B67" s="145" t="s">
        <v>335</v>
      </c>
      <c r="C67" s="146">
        <v>0</v>
      </c>
      <c r="D67" s="146">
        <v>0</v>
      </c>
      <c r="E67" s="146">
        <v>0</v>
      </c>
      <c r="F67" s="145" t="s">
        <v>328</v>
      </c>
      <c r="H67" s="145" t="s">
        <v>329</v>
      </c>
    </row>
    <row r="68" spans="1:8" x14ac:dyDescent="0.2">
      <c r="A68" s="144">
        <v>1246</v>
      </c>
      <c r="B68" s="145" t="s">
        <v>336</v>
      </c>
      <c r="C68" s="146">
        <v>94945.32</v>
      </c>
      <c r="D68" s="146">
        <v>9195.52</v>
      </c>
      <c r="E68" s="146">
        <v>-64307.16</v>
      </c>
      <c r="F68" s="145" t="s">
        <v>328</v>
      </c>
      <c r="G68" s="145">
        <v>0.1</v>
      </c>
      <c r="H68" s="145" t="s">
        <v>329</v>
      </c>
    </row>
    <row r="69" spans="1:8" x14ac:dyDescent="0.2">
      <c r="A69" s="144">
        <v>1247</v>
      </c>
      <c r="B69" s="145" t="s">
        <v>337</v>
      </c>
      <c r="C69" s="146">
        <v>0</v>
      </c>
      <c r="D69" s="146">
        <v>0</v>
      </c>
      <c r="E69" s="146">
        <v>0</v>
      </c>
    </row>
    <row r="70" spans="1:8" x14ac:dyDescent="0.2">
      <c r="A70" s="144">
        <v>1248</v>
      </c>
      <c r="B70" s="145" t="s">
        <v>338</v>
      </c>
      <c r="C70" s="146">
        <v>0</v>
      </c>
      <c r="D70" s="146">
        <v>0</v>
      </c>
      <c r="E70" s="146">
        <v>0</v>
      </c>
    </row>
    <row r="72" spans="1:8" x14ac:dyDescent="0.2">
      <c r="A72" s="142" t="s">
        <v>339</v>
      </c>
      <c r="B72" s="142"/>
      <c r="C72" s="142"/>
      <c r="D72" s="142"/>
      <c r="E72" s="142"/>
      <c r="F72" s="142"/>
      <c r="G72" s="142"/>
      <c r="H72" s="142"/>
    </row>
    <row r="73" spans="1:8" x14ac:dyDescent="0.2">
      <c r="A73" s="143" t="s">
        <v>270</v>
      </c>
      <c r="B73" s="143" t="s">
        <v>271</v>
      </c>
      <c r="C73" s="143" t="s">
        <v>272</v>
      </c>
      <c r="D73" s="143" t="s">
        <v>340</v>
      </c>
      <c r="E73" s="143" t="s">
        <v>341</v>
      </c>
      <c r="F73" s="143" t="s">
        <v>308</v>
      </c>
      <c r="G73" s="143" t="s">
        <v>319</v>
      </c>
      <c r="H73" s="143" t="s">
        <v>320</v>
      </c>
    </row>
    <row r="74" spans="1:8" x14ac:dyDescent="0.2">
      <c r="A74" s="144">
        <v>1250</v>
      </c>
      <c r="B74" s="145" t="s">
        <v>93</v>
      </c>
      <c r="C74" s="146">
        <v>45449.440000000002</v>
      </c>
      <c r="D74" s="146">
        <v>4544.9399999999996</v>
      </c>
      <c r="E74" s="146">
        <v>27269.66</v>
      </c>
      <c r="F74" s="145" t="s">
        <v>328</v>
      </c>
      <c r="G74" s="145">
        <v>0.1</v>
      </c>
      <c r="H74" s="145" t="s">
        <v>329</v>
      </c>
    </row>
    <row r="75" spans="1:8" x14ac:dyDescent="0.2">
      <c r="A75" s="144">
        <v>1251</v>
      </c>
      <c r="B75" s="145" t="s">
        <v>342</v>
      </c>
      <c r="C75" s="146">
        <v>45449.440000000002</v>
      </c>
      <c r="D75" s="146">
        <v>4544.9399999999996</v>
      </c>
      <c r="E75" s="146">
        <v>27269.66</v>
      </c>
      <c r="F75" s="145" t="s">
        <v>328</v>
      </c>
      <c r="G75" s="145">
        <v>0.1</v>
      </c>
      <c r="H75" s="145" t="s">
        <v>329</v>
      </c>
    </row>
    <row r="76" spans="1:8" x14ac:dyDescent="0.2">
      <c r="A76" s="144">
        <v>1252</v>
      </c>
      <c r="B76" s="145" t="s">
        <v>343</v>
      </c>
      <c r="C76" s="146">
        <v>0</v>
      </c>
      <c r="D76" s="146">
        <v>0</v>
      </c>
      <c r="E76" s="146">
        <v>0</v>
      </c>
    </row>
    <row r="77" spans="1:8" x14ac:dyDescent="0.2">
      <c r="A77" s="144">
        <v>1253</v>
      </c>
      <c r="B77" s="145" t="s">
        <v>344</v>
      </c>
      <c r="C77" s="146">
        <v>0</v>
      </c>
      <c r="D77" s="146">
        <v>0</v>
      </c>
      <c r="E77" s="146">
        <v>0</v>
      </c>
    </row>
    <row r="78" spans="1:8" x14ac:dyDescent="0.2">
      <c r="A78" s="144">
        <v>1254</v>
      </c>
      <c r="B78" s="145" t="s">
        <v>345</v>
      </c>
      <c r="C78" s="146">
        <v>0</v>
      </c>
      <c r="D78" s="146">
        <v>0</v>
      </c>
      <c r="E78" s="146">
        <v>0</v>
      </c>
    </row>
    <row r="79" spans="1:8" x14ac:dyDescent="0.2">
      <c r="A79" s="144">
        <v>1259</v>
      </c>
      <c r="B79" s="145" t="s">
        <v>346</v>
      </c>
      <c r="C79" s="146">
        <v>0</v>
      </c>
      <c r="D79" s="146">
        <v>0</v>
      </c>
      <c r="E79" s="146">
        <v>0</v>
      </c>
    </row>
    <row r="80" spans="1:8" x14ac:dyDescent="0.2">
      <c r="A80" s="144">
        <v>1270</v>
      </c>
      <c r="B80" s="145" t="s">
        <v>97</v>
      </c>
      <c r="C80" s="146">
        <v>0</v>
      </c>
      <c r="D80" s="146">
        <v>0</v>
      </c>
      <c r="E80" s="146">
        <v>0</v>
      </c>
    </row>
    <row r="81" spans="1:8" x14ac:dyDescent="0.2">
      <c r="A81" s="144">
        <v>1271</v>
      </c>
      <c r="B81" s="145" t="s">
        <v>347</v>
      </c>
      <c r="C81" s="146">
        <v>0</v>
      </c>
      <c r="D81" s="146">
        <v>0</v>
      </c>
      <c r="E81" s="146">
        <v>0</v>
      </c>
    </row>
    <row r="82" spans="1:8" x14ac:dyDescent="0.2">
      <c r="A82" s="144">
        <v>1272</v>
      </c>
      <c r="B82" s="145" t="s">
        <v>348</v>
      </c>
      <c r="C82" s="146">
        <v>0</v>
      </c>
      <c r="D82" s="146">
        <v>0</v>
      </c>
      <c r="E82" s="146">
        <v>0</v>
      </c>
    </row>
    <row r="83" spans="1:8" x14ac:dyDescent="0.2">
      <c r="A83" s="144">
        <v>1273</v>
      </c>
      <c r="B83" s="145" t="s">
        <v>349</v>
      </c>
      <c r="C83" s="146">
        <v>0</v>
      </c>
      <c r="D83" s="146">
        <v>0</v>
      </c>
      <c r="E83" s="146">
        <v>0</v>
      </c>
    </row>
    <row r="84" spans="1:8" x14ac:dyDescent="0.2">
      <c r="A84" s="144">
        <v>1274</v>
      </c>
      <c r="B84" s="145" t="s">
        <v>350</v>
      </c>
      <c r="C84" s="146">
        <v>0</v>
      </c>
      <c r="D84" s="146">
        <v>0</v>
      </c>
      <c r="E84" s="146">
        <v>0</v>
      </c>
    </row>
    <row r="85" spans="1:8" x14ac:dyDescent="0.2">
      <c r="A85" s="144">
        <v>1275</v>
      </c>
      <c r="B85" s="145" t="s">
        <v>351</v>
      </c>
      <c r="C85" s="146">
        <v>0</v>
      </c>
      <c r="D85" s="146">
        <v>0</v>
      </c>
      <c r="E85" s="146">
        <v>0</v>
      </c>
    </row>
    <row r="86" spans="1:8" x14ac:dyDescent="0.2">
      <c r="A86" s="144">
        <v>1279</v>
      </c>
      <c r="B86" s="145" t="s">
        <v>352</v>
      </c>
      <c r="C86" s="146">
        <v>0</v>
      </c>
      <c r="D86" s="146">
        <v>0</v>
      </c>
      <c r="E86" s="146">
        <v>0</v>
      </c>
    </row>
    <row r="88" spans="1:8" x14ac:dyDescent="0.2">
      <c r="A88" s="142" t="s">
        <v>353</v>
      </c>
      <c r="B88" s="142"/>
      <c r="C88" s="142"/>
      <c r="D88" s="142"/>
      <c r="E88" s="142"/>
      <c r="F88" s="142"/>
      <c r="G88" s="142"/>
      <c r="H88" s="142"/>
    </row>
    <row r="89" spans="1:8" x14ac:dyDescent="0.2">
      <c r="A89" s="143" t="s">
        <v>270</v>
      </c>
      <c r="B89" s="143" t="s">
        <v>271</v>
      </c>
      <c r="C89" s="143" t="s">
        <v>272</v>
      </c>
      <c r="D89" s="143" t="s">
        <v>354</v>
      </c>
      <c r="E89" s="143"/>
      <c r="F89" s="143"/>
      <c r="G89" s="143"/>
      <c r="H89" s="143"/>
    </row>
    <row r="90" spans="1:8" x14ac:dyDescent="0.2">
      <c r="A90" s="144">
        <v>1160</v>
      </c>
      <c r="B90" s="145" t="s">
        <v>77</v>
      </c>
      <c r="C90" s="146">
        <v>0</v>
      </c>
    </row>
    <row r="91" spans="1:8" x14ac:dyDescent="0.2">
      <c r="A91" s="144">
        <v>1161</v>
      </c>
      <c r="B91" s="145" t="s">
        <v>355</v>
      </c>
      <c r="C91" s="146">
        <v>0</v>
      </c>
    </row>
    <row r="92" spans="1:8" x14ac:dyDescent="0.2">
      <c r="A92" s="144">
        <v>1162</v>
      </c>
      <c r="B92" s="145" t="s">
        <v>356</v>
      </c>
      <c r="C92" s="146">
        <v>0</v>
      </c>
    </row>
    <row r="94" spans="1:8" x14ac:dyDescent="0.2">
      <c r="A94" s="142" t="s">
        <v>357</v>
      </c>
      <c r="B94" s="142"/>
      <c r="C94" s="142"/>
      <c r="D94" s="142"/>
      <c r="E94" s="142"/>
      <c r="F94" s="142"/>
      <c r="G94" s="142"/>
      <c r="H94" s="142"/>
    </row>
    <row r="95" spans="1:8" x14ac:dyDescent="0.2">
      <c r="A95" s="143" t="s">
        <v>270</v>
      </c>
      <c r="B95" s="143" t="s">
        <v>271</v>
      </c>
      <c r="C95" s="143" t="s">
        <v>272</v>
      </c>
      <c r="D95" s="143" t="s">
        <v>287</v>
      </c>
      <c r="E95" s="143"/>
      <c r="F95" s="143"/>
      <c r="G95" s="143"/>
      <c r="H95" s="143"/>
    </row>
    <row r="96" spans="1:8" x14ac:dyDescent="0.2">
      <c r="A96" s="144">
        <v>1290</v>
      </c>
      <c r="B96" s="145" t="s">
        <v>100</v>
      </c>
      <c r="C96" s="146">
        <v>0</v>
      </c>
    </row>
    <row r="97" spans="1:8" x14ac:dyDescent="0.2">
      <c r="A97" s="144">
        <v>1291</v>
      </c>
      <c r="B97" s="145" t="s">
        <v>358</v>
      </c>
      <c r="C97" s="146">
        <v>0</v>
      </c>
    </row>
    <row r="98" spans="1:8" x14ac:dyDescent="0.2">
      <c r="A98" s="144">
        <v>1292</v>
      </c>
      <c r="B98" s="145" t="s">
        <v>359</v>
      </c>
      <c r="C98" s="146">
        <v>0</v>
      </c>
    </row>
    <row r="99" spans="1:8" x14ac:dyDescent="0.2">
      <c r="A99" s="144">
        <v>1293</v>
      </c>
      <c r="B99" s="145" t="s">
        <v>360</v>
      </c>
      <c r="C99" s="146">
        <v>0</v>
      </c>
    </row>
    <row r="101" spans="1:8" x14ac:dyDescent="0.2">
      <c r="A101" s="142" t="s">
        <v>361</v>
      </c>
      <c r="B101" s="142"/>
      <c r="C101" s="142"/>
      <c r="D101" s="142"/>
      <c r="E101" s="142"/>
      <c r="F101" s="142"/>
      <c r="G101" s="142"/>
      <c r="H101" s="142"/>
    </row>
    <row r="102" spans="1:8" x14ac:dyDescent="0.2">
      <c r="A102" s="143" t="s">
        <v>270</v>
      </c>
      <c r="B102" s="143" t="s">
        <v>271</v>
      </c>
      <c r="C102" s="143" t="s">
        <v>272</v>
      </c>
      <c r="D102" s="143" t="s">
        <v>283</v>
      </c>
      <c r="E102" s="143" t="s">
        <v>284</v>
      </c>
      <c r="F102" s="143" t="s">
        <v>285</v>
      </c>
      <c r="G102" s="143" t="s">
        <v>362</v>
      </c>
      <c r="H102" s="143" t="s">
        <v>363</v>
      </c>
    </row>
    <row r="103" spans="1:8" x14ac:dyDescent="0.2">
      <c r="A103" s="144">
        <v>2110</v>
      </c>
      <c r="B103" s="145" t="s">
        <v>68</v>
      </c>
      <c r="C103" s="146">
        <v>13643109.25</v>
      </c>
      <c r="D103" s="146">
        <v>0</v>
      </c>
      <c r="E103" s="146">
        <v>13643109.25</v>
      </c>
      <c r="F103" s="146">
        <v>0</v>
      </c>
      <c r="G103" s="146">
        <v>0</v>
      </c>
    </row>
    <row r="104" spans="1:8" x14ac:dyDescent="0.2">
      <c r="A104" s="144">
        <v>2111</v>
      </c>
      <c r="B104" s="145" t="s">
        <v>364</v>
      </c>
      <c r="C104" s="146">
        <v>0</v>
      </c>
      <c r="D104" s="146">
        <v>0</v>
      </c>
      <c r="E104" s="146">
        <v>0</v>
      </c>
      <c r="F104" s="146">
        <v>0</v>
      </c>
      <c r="G104" s="146">
        <v>0</v>
      </c>
    </row>
    <row r="105" spans="1:8" x14ac:dyDescent="0.2">
      <c r="A105" s="144">
        <v>2112</v>
      </c>
      <c r="B105" s="145" t="s">
        <v>365</v>
      </c>
      <c r="C105" s="146">
        <v>0</v>
      </c>
      <c r="D105" s="146">
        <v>0</v>
      </c>
      <c r="E105" s="146">
        <v>0</v>
      </c>
      <c r="F105" s="146">
        <v>0</v>
      </c>
      <c r="G105" s="146">
        <v>0</v>
      </c>
    </row>
    <row r="106" spans="1:8" x14ac:dyDescent="0.2">
      <c r="A106" s="144">
        <v>2113</v>
      </c>
      <c r="B106" s="145" t="s">
        <v>366</v>
      </c>
      <c r="C106" s="146">
        <v>0</v>
      </c>
      <c r="D106" s="146">
        <v>0</v>
      </c>
      <c r="E106" s="146">
        <v>0</v>
      </c>
      <c r="F106" s="146">
        <v>0</v>
      </c>
      <c r="G106" s="146">
        <v>0</v>
      </c>
    </row>
    <row r="107" spans="1:8" x14ac:dyDescent="0.2">
      <c r="A107" s="144">
        <v>2114</v>
      </c>
      <c r="B107" s="145" t="s">
        <v>367</v>
      </c>
      <c r="C107" s="146">
        <v>0</v>
      </c>
      <c r="D107" s="146">
        <v>0</v>
      </c>
      <c r="E107" s="146">
        <v>0</v>
      </c>
      <c r="F107" s="146">
        <v>0</v>
      </c>
      <c r="G107" s="146">
        <v>0</v>
      </c>
    </row>
    <row r="108" spans="1:8" x14ac:dyDescent="0.2">
      <c r="A108" s="144">
        <v>2115</v>
      </c>
      <c r="B108" s="145" t="s">
        <v>368</v>
      </c>
      <c r="C108" s="146">
        <v>0</v>
      </c>
      <c r="D108" s="146">
        <v>0</v>
      </c>
      <c r="E108" s="146">
        <v>0</v>
      </c>
      <c r="F108" s="146">
        <v>0</v>
      </c>
      <c r="G108" s="146">
        <v>0</v>
      </c>
    </row>
    <row r="109" spans="1:8" x14ac:dyDescent="0.2">
      <c r="A109" s="144">
        <v>2116</v>
      </c>
      <c r="B109" s="145" t="s">
        <v>369</v>
      </c>
      <c r="C109" s="146">
        <v>0</v>
      </c>
      <c r="D109" s="146">
        <v>0</v>
      </c>
      <c r="E109" s="146">
        <v>0</v>
      </c>
      <c r="F109" s="146">
        <v>0</v>
      </c>
      <c r="G109" s="146">
        <v>0</v>
      </c>
    </row>
    <row r="110" spans="1:8" x14ac:dyDescent="0.2">
      <c r="A110" s="144">
        <v>2117</v>
      </c>
      <c r="B110" s="145" t="s">
        <v>370</v>
      </c>
      <c r="C110" s="146">
        <v>251162.7</v>
      </c>
      <c r="D110" s="146">
        <v>0</v>
      </c>
      <c r="E110" s="146">
        <v>251162.7</v>
      </c>
      <c r="F110" s="146">
        <v>0</v>
      </c>
      <c r="G110" s="146">
        <v>0</v>
      </c>
    </row>
    <row r="111" spans="1:8" x14ac:dyDescent="0.2">
      <c r="A111" s="144">
        <v>2118</v>
      </c>
      <c r="B111" s="145" t="s">
        <v>371</v>
      </c>
      <c r="C111" s="146">
        <v>0</v>
      </c>
      <c r="D111" s="146">
        <v>0</v>
      </c>
      <c r="E111" s="146">
        <v>0</v>
      </c>
      <c r="F111" s="146">
        <v>0</v>
      </c>
      <c r="G111" s="146">
        <v>0</v>
      </c>
    </row>
    <row r="112" spans="1:8" x14ac:dyDescent="0.2">
      <c r="A112" s="144">
        <v>2119</v>
      </c>
      <c r="B112" s="145" t="s">
        <v>372</v>
      </c>
      <c r="C112" s="146">
        <v>13391946.550000001</v>
      </c>
      <c r="D112" s="146">
        <v>0</v>
      </c>
      <c r="E112" s="146">
        <v>13391946.550000001</v>
      </c>
      <c r="F112" s="146">
        <v>0</v>
      </c>
      <c r="G112" s="146">
        <v>0</v>
      </c>
    </row>
    <row r="113" spans="1:8" x14ac:dyDescent="0.2">
      <c r="A113" s="144">
        <v>2120</v>
      </c>
      <c r="B113" s="145" t="s">
        <v>70</v>
      </c>
      <c r="C113" s="146">
        <v>0</v>
      </c>
      <c r="D113" s="146">
        <v>0</v>
      </c>
      <c r="E113" s="146">
        <v>0</v>
      </c>
      <c r="F113" s="146">
        <v>0</v>
      </c>
      <c r="G113" s="146">
        <v>0</v>
      </c>
    </row>
    <row r="114" spans="1:8" x14ac:dyDescent="0.2">
      <c r="A114" s="144">
        <v>2121</v>
      </c>
      <c r="B114" s="145" t="s">
        <v>373</v>
      </c>
      <c r="C114" s="146">
        <v>0</v>
      </c>
      <c r="D114" s="146">
        <v>0</v>
      </c>
      <c r="E114" s="146">
        <v>0</v>
      </c>
      <c r="F114" s="146">
        <v>0</v>
      </c>
      <c r="G114" s="146">
        <v>0</v>
      </c>
    </row>
    <row r="115" spans="1:8" x14ac:dyDescent="0.2">
      <c r="A115" s="144">
        <v>2122</v>
      </c>
      <c r="B115" s="145" t="s">
        <v>374</v>
      </c>
      <c r="C115" s="146">
        <v>0</v>
      </c>
      <c r="D115" s="146">
        <v>0</v>
      </c>
      <c r="E115" s="146">
        <v>0</v>
      </c>
      <c r="F115" s="146">
        <v>0</v>
      </c>
      <c r="G115" s="146">
        <v>0</v>
      </c>
    </row>
    <row r="116" spans="1:8" x14ac:dyDescent="0.2">
      <c r="A116" s="144">
        <v>2129</v>
      </c>
      <c r="B116" s="145" t="s">
        <v>375</v>
      </c>
      <c r="C116" s="146">
        <v>0</v>
      </c>
      <c r="D116" s="146">
        <v>0</v>
      </c>
      <c r="E116" s="146">
        <v>0</v>
      </c>
      <c r="F116" s="146">
        <v>0</v>
      </c>
      <c r="G116" s="146">
        <v>0</v>
      </c>
    </row>
    <row r="118" spans="1:8" x14ac:dyDescent="0.2">
      <c r="A118" s="142" t="s">
        <v>376</v>
      </c>
      <c r="B118" s="142"/>
      <c r="C118" s="142"/>
      <c r="D118" s="142"/>
      <c r="E118" s="142"/>
      <c r="F118" s="142"/>
      <c r="G118" s="142"/>
      <c r="H118" s="142"/>
    </row>
    <row r="119" spans="1:8" x14ac:dyDescent="0.2">
      <c r="A119" s="143" t="s">
        <v>270</v>
      </c>
      <c r="B119" s="143" t="s">
        <v>271</v>
      </c>
      <c r="C119" s="143" t="s">
        <v>272</v>
      </c>
      <c r="D119" s="143" t="s">
        <v>377</v>
      </c>
      <c r="E119" s="143" t="s">
        <v>287</v>
      </c>
      <c r="F119" s="143"/>
      <c r="G119" s="143"/>
      <c r="H119" s="143"/>
    </row>
    <row r="120" spans="1:8" x14ac:dyDescent="0.2">
      <c r="A120" s="144">
        <v>2160</v>
      </c>
      <c r="B120" s="145" t="s">
        <v>78</v>
      </c>
      <c r="C120" s="146">
        <v>0</v>
      </c>
    </row>
    <row r="121" spans="1:8" x14ac:dyDescent="0.2">
      <c r="A121" s="144">
        <v>2161</v>
      </c>
      <c r="B121" s="145" t="s">
        <v>378</v>
      </c>
      <c r="C121" s="146">
        <v>0</v>
      </c>
    </row>
    <row r="122" spans="1:8" x14ac:dyDescent="0.2">
      <c r="A122" s="144">
        <v>2162</v>
      </c>
      <c r="B122" s="145" t="s">
        <v>379</v>
      </c>
      <c r="C122" s="146">
        <v>0</v>
      </c>
    </row>
    <row r="123" spans="1:8" x14ac:dyDescent="0.2">
      <c r="A123" s="144">
        <v>2163</v>
      </c>
      <c r="B123" s="145" t="s">
        <v>380</v>
      </c>
      <c r="C123" s="146">
        <v>0</v>
      </c>
    </row>
    <row r="124" spans="1:8" x14ac:dyDescent="0.2">
      <c r="A124" s="144">
        <v>2164</v>
      </c>
      <c r="B124" s="145" t="s">
        <v>381</v>
      </c>
      <c r="C124" s="146">
        <v>0</v>
      </c>
    </row>
    <row r="125" spans="1:8" x14ac:dyDescent="0.2">
      <c r="A125" s="144">
        <v>2165</v>
      </c>
      <c r="B125" s="145" t="s">
        <v>382</v>
      </c>
      <c r="C125" s="146">
        <v>0</v>
      </c>
    </row>
    <row r="126" spans="1:8" x14ac:dyDescent="0.2">
      <c r="A126" s="144">
        <v>2166</v>
      </c>
      <c r="B126" s="145" t="s">
        <v>383</v>
      </c>
      <c r="C126" s="146">
        <v>0</v>
      </c>
    </row>
    <row r="127" spans="1:8" x14ac:dyDescent="0.2">
      <c r="A127" s="144">
        <v>2250</v>
      </c>
      <c r="B127" s="145" t="s">
        <v>96</v>
      </c>
      <c r="C127" s="146">
        <v>0</v>
      </c>
    </row>
    <row r="128" spans="1:8" x14ac:dyDescent="0.2">
      <c r="A128" s="144">
        <v>2251</v>
      </c>
      <c r="B128" s="145" t="s">
        <v>384</v>
      </c>
      <c r="C128" s="146">
        <v>0</v>
      </c>
    </row>
    <row r="129" spans="1:8" x14ac:dyDescent="0.2">
      <c r="A129" s="144">
        <v>2252</v>
      </c>
      <c r="B129" s="145" t="s">
        <v>385</v>
      </c>
      <c r="C129" s="146">
        <v>0</v>
      </c>
    </row>
    <row r="130" spans="1:8" x14ac:dyDescent="0.2">
      <c r="A130" s="144">
        <v>2253</v>
      </c>
      <c r="B130" s="145" t="s">
        <v>386</v>
      </c>
      <c r="C130" s="146">
        <v>0</v>
      </c>
    </row>
    <row r="131" spans="1:8" x14ac:dyDescent="0.2">
      <c r="A131" s="144">
        <v>2254</v>
      </c>
      <c r="B131" s="145" t="s">
        <v>387</v>
      </c>
      <c r="C131" s="146">
        <v>0</v>
      </c>
    </row>
    <row r="132" spans="1:8" x14ac:dyDescent="0.2">
      <c r="A132" s="144">
        <v>2255</v>
      </c>
      <c r="B132" s="145" t="s">
        <v>388</v>
      </c>
      <c r="C132" s="146">
        <v>0</v>
      </c>
    </row>
    <row r="133" spans="1:8" x14ac:dyDescent="0.2">
      <c r="A133" s="144">
        <v>2256</v>
      </c>
      <c r="B133" s="145" t="s">
        <v>389</v>
      </c>
      <c r="C133" s="146">
        <v>0</v>
      </c>
    </row>
    <row r="135" spans="1:8" x14ac:dyDescent="0.2">
      <c r="A135" s="142" t="s">
        <v>390</v>
      </c>
      <c r="B135" s="142"/>
      <c r="C135" s="142"/>
      <c r="D135" s="142"/>
      <c r="E135" s="142"/>
      <c r="F135" s="142"/>
      <c r="G135" s="142"/>
      <c r="H135" s="142"/>
    </row>
    <row r="136" spans="1:8" x14ac:dyDescent="0.2">
      <c r="A136" s="149" t="s">
        <v>270</v>
      </c>
      <c r="B136" s="149" t="s">
        <v>271</v>
      </c>
      <c r="C136" s="149" t="s">
        <v>272</v>
      </c>
      <c r="D136" s="149" t="s">
        <v>377</v>
      </c>
      <c r="E136" s="149" t="s">
        <v>287</v>
      </c>
      <c r="F136" s="149"/>
      <c r="G136" s="149"/>
      <c r="H136" s="149"/>
    </row>
    <row r="137" spans="1:8" x14ac:dyDescent="0.2">
      <c r="A137" s="144">
        <v>2159</v>
      </c>
      <c r="B137" s="145" t="s">
        <v>391</v>
      </c>
      <c r="C137" s="146">
        <v>0</v>
      </c>
    </row>
    <row r="138" spans="1:8" x14ac:dyDescent="0.2">
      <c r="A138" s="144">
        <v>2199</v>
      </c>
      <c r="B138" s="145" t="s">
        <v>392</v>
      </c>
      <c r="C138" s="146">
        <v>0</v>
      </c>
    </row>
    <row r="139" spans="1:8" x14ac:dyDescent="0.2">
      <c r="A139" s="144">
        <v>2240</v>
      </c>
      <c r="B139" s="145" t="s">
        <v>94</v>
      </c>
      <c r="C139" s="146">
        <v>0</v>
      </c>
    </row>
    <row r="140" spans="1:8" x14ac:dyDescent="0.2">
      <c r="A140" s="144">
        <v>2241</v>
      </c>
      <c r="B140" s="145" t="s">
        <v>393</v>
      </c>
      <c r="C140" s="146">
        <v>0</v>
      </c>
    </row>
    <row r="141" spans="1:8" x14ac:dyDescent="0.2">
      <c r="A141" s="144">
        <v>2242</v>
      </c>
      <c r="B141" s="145" t="s">
        <v>394</v>
      </c>
      <c r="C141" s="146">
        <v>0</v>
      </c>
    </row>
    <row r="142" spans="1:8" x14ac:dyDescent="0.2">
      <c r="A142" s="144">
        <v>2249</v>
      </c>
      <c r="B142" s="145" t="s">
        <v>395</v>
      </c>
      <c r="C142" s="146">
        <v>0</v>
      </c>
    </row>
    <row r="144" spans="1:8" x14ac:dyDescent="0.2">
      <c r="B144" s="145" t="s">
        <v>56</v>
      </c>
    </row>
    <row r="150" spans="1:1" ht="15" x14ac:dyDescent="0.25">
      <c r="A150" s="135" t="s">
        <v>160</v>
      </c>
    </row>
    <row r="151" spans="1:1" ht="15" x14ac:dyDescent="0.25">
      <c r="A151" s="135" t="s">
        <v>161</v>
      </c>
    </row>
    <row r="152" spans="1:1" ht="15" x14ac:dyDescent="0.25">
      <c r="A152" s="135" t="s">
        <v>162</v>
      </c>
    </row>
    <row r="153" spans="1:1" ht="15" x14ac:dyDescent="0.25">
      <c r="A153" s="135" t="s">
        <v>163</v>
      </c>
    </row>
    <row r="154" spans="1:1" ht="15" x14ac:dyDescent="0.25">
      <c r="A154" s="135"/>
    </row>
    <row r="155" spans="1:1" ht="15" x14ac:dyDescent="0.25">
      <c r="A155" s="135"/>
    </row>
    <row r="156" spans="1:1" ht="15" x14ac:dyDescent="0.25">
      <c r="A156" s="135"/>
    </row>
  </sheetData>
  <sheetProtection formatCells="0" formatColumns="0" formatRows="0" insertColumns="0" insertRows="0" insertHyperlinks="0" deleteColumns="0" deleteRows="0" sort="0" autoFilter="0" pivotTables="0"/>
  <mergeCells count="3">
    <mergeCell ref="A1:F1"/>
    <mergeCell ref="A2:F2"/>
    <mergeCell ref="A3:F3"/>
  </mergeCells>
  <pageMargins left="0.7" right="0.7" top="0.75" bottom="0.75" header="0.3" footer="0.3"/>
  <pageSetup scale="4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367DE-DFB7-425D-A662-505A1CBEB095}">
  <sheetPr codeName="Hoja4"/>
  <dimension ref="A1:E230"/>
  <sheetViews>
    <sheetView topLeftCell="A154" workbookViewId="0">
      <selection activeCell="C193" sqref="C193"/>
    </sheetView>
  </sheetViews>
  <sheetFormatPr baseColWidth="10" defaultColWidth="10.6640625" defaultRowHeight="11.25" customHeight="1" x14ac:dyDescent="0.2"/>
  <cols>
    <col min="1" max="1" width="11.6640625" style="145" customWidth="1"/>
    <col min="2" max="2" width="85" style="145" bestFit="1" customWidth="1"/>
    <col min="3" max="3" width="18.33203125" style="145" customWidth="1"/>
    <col min="4" max="5" width="23" style="145" customWidth="1"/>
    <col min="6" max="16384" width="10.6640625" style="145"/>
  </cols>
  <sheetData>
    <row r="1" spans="1:5" s="153" customFormat="1" ht="18.95" customHeight="1" x14ac:dyDescent="0.2">
      <c r="A1" s="711" t="str">
        <f>'ESF (2)'!A1</f>
        <v>Instituto Municipal de Vivienda de Irapuato, Gto</v>
      </c>
      <c r="B1" s="711"/>
      <c r="C1" s="711"/>
      <c r="D1" s="114" t="s">
        <v>202</v>
      </c>
      <c r="E1" s="140">
        <f>'Notas a los Edos Financieros'!D1</f>
        <v>2021</v>
      </c>
    </row>
    <row r="2" spans="1:5" s="139" customFormat="1" ht="18.95" customHeight="1" x14ac:dyDescent="0.2">
      <c r="A2" s="711" t="s">
        <v>396</v>
      </c>
      <c r="B2" s="711"/>
      <c r="C2" s="711"/>
      <c r="D2" s="114" t="s">
        <v>204</v>
      </c>
      <c r="E2" s="140" t="str">
        <f>'Notas a los Edos Financieros'!D2</f>
        <v>Anual</v>
      </c>
    </row>
    <row r="3" spans="1:5" s="139" customFormat="1" ht="18.95" customHeight="1" x14ac:dyDescent="0.2">
      <c r="A3" s="711" t="str">
        <f>'ESF (2)'!A3</f>
        <v>Correspondiente del 01 de Enero al 31 de Diciembre 2021</v>
      </c>
      <c r="B3" s="711"/>
      <c r="C3" s="711"/>
      <c r="D3" s="114" t="s">
        <v>207</v>
      </c>
      <c r="E3" s="140">
        <f>'Notas a los Edos Financieros'!D3</f>
        <v>4</v>
      </c>
    </row>
    <row r="4" spans="1:5" x14ac:dyDescent="0.2">
      <c r="A4" s="141" t="s">
        <v>268</v>
      </c>
      <c r="B4" s="142"/>
      <c r="C4" s="142"/>
      <c r="D4" s="142"/>
      <c r="E4" s="142"/>
    </row>
    <row r="6" spans="1:5" x14ac:dyDescent="0.2">
      <c r="A6" s="154" t="s">
        <v>397</v>
      </c>
      <c r="B6" s="154"/>
      <c r="C6" s="154"/>
      <c r="D6" s="154"/>
      <c r="E6" s="154"/>
    </row>
    <row r="7" spans="1:5" x14ac:dyDescent="0.2">
      <c r="A7" s="155" t="s">
        <v>270</v>
      </c>
      <c r="B7" s="155" t="s">
        <v>271</v>
      </c>
      <c r="C7" s="155" t="s">
        <v>272</v>
      </c>
      <c r="D7" s="155" t="s">
        <v>398</v>
      </c>
      <c r="E7" s="155"/>
    </row>
    <row r="8" spans="1:5" x14ac:dyDescent="0.2">
      <c r="A8" s="156">
        <v>4100</v>
      </c>
      <c r="B8" s="157" t="s">
        <v>242</v>
      </c>
      <c r="C8" s="158">
        <v>4986350.37</v>
      </c>
      <c r="D8" s="157"/>
      <c r="E8" s="159"/>
    </row>
    <row r="9" spans="1:5" x14ac:dyDescent="0.2">
      <c r="A9" s="156">
        <v>4110</v>
      </c>
      <c r="B9" s="157" t="s">
        <v>1</v>
      </c>
      <c r="C9" s="158">
        <v>0</v>
      </c>
      <c r="D9" s="157"/>
      <c r="E9" s="159"/>
    </row>
    <row r="10" spans="1:5" x14ac:dyDescent="0.2">
      <c r="A10" s="156">
        <v>4111</v>
      </c>
      <c r="B10" s="157" t="s">
        <v>399</v>
      </c>
      <c r="C10" s="158">
        <v>0</v>
      </c>
      <c r="D10" s="157"/>
      <c r="E10" s="159"/>
    </row>
    <row r="11" spans="1:5" x14ac:dyDescent="0.2">
      <c r="A11" s="156">
        <v>4112</v>
      </c>
      <c r="B11" s="157" t="s">
        <v>400</v>
      </c>
      <c r="C11" s="158">
        <v>0</v>
      </c>
      <c r="D11" s="157"/>
      <c r="E11" s="159"/>
    </row>
    <row r="12" spans="1:5" x14ac:dyDescent="0.2">
      <c r="A12" s="156">
        <v>4113</v>
      </c>
      <c r="B12" s="157" t="s">
        <v>401</v>
      </c>
      <c r="C12" s="158">
        <v>0</v>
      </c>
      <c r="D12" s="157"/>
      <c r="E12" s="159"/>
    </row>
    <row r="13" spans="1:5" x14ac:dyDescent="0.2">
      <c r="A13" s="156">
        <v>4114</v>
      </c>
      <c r="B13" s="157" t="s">
        <v>402</v>
      </c>
      <c r="C13" s="158">
        <v>0</v>
      </c>
      <c r="D13" s="157"/>
      <c r="E13" s="159"/>
    </row>
    <row r="14" spans="1:5" x14ac:dyDescent="0.2">
      <c r="A14" s="156">
        <v>4115</v>
      </c>
      <c r="B14" s="157" t="s">
        <v>403</v>
      </c>
      <c r="C14" s="158">
        <v>0</v>
      </c>
      <c r="D14" s="157"/>
      <c r="E14" s="159"/>
    </row>
    <row r="15" spans="1:5" x14ac:dyDescent="0.2">
      <c r="A15" s="156">
        <v>4116</v>
      </c>
      <c r="B15" s="157" t="s">
        <v>404</v>
      </c>
      <c r="C15" s="158">
        <v>0</v>
      </c>
      <c r="D15" s="157"/>
      <c r="E15" s="159"/>
    </row>
    <row r="16" spans="1:5" x14ac:dyDescent="0.2">
      <c r="A16" s="156">
        <v>4117</v>
      </c>
      <c r="B16" s="157" t="s">
        <v>405</v>
      </c>
      <c r="C16" s="158">
        <v>0</v>
      </c>
      <c r="D16" s="157"/>
      <c r="E16" s="159"/>
    </row>
    <row r="17" spans="1:5" ht="22.5" x14ac:dyDescent="0.2">
      <c r="A17" s="156">
        <v>4118</v>
      </c>
      <c r="B17" s="160" t="s">
        <v>406</v>
      </c>
      <c r="C17" s="158">
        <v>0</v>
      </c>
      <c r="D17" s="157"/>
      <c r="E17" s="159"/>
    </row>
    <row r="18" spans="1:5" x14ac:dyDescent="0.2">
      <c r="A18" s="156">
        <v>4119</v>
      </c>
      <c r="B18" s="157" t="s">
        <v>407</v>
      </c>
      <c r="C18" s="158">
        <v>0</v>
      </c>
      <c r="D18" s="157"/>
      <c r="E18" s="159"/>
    </row>
    <row r="19" spans="1:5" x14ac:dyDescent="0.2">
      <c r="A19" s="156">
        <v>4120</v>
      </c>
      <c r="B19" s="157" t="s">
        <v>35</v>
      </c>
      <c r="C19" s="158">
        <v>0</v>
      </c>
      <c r="D19" s="157"/>
      <c r="E19" s="159"/>
    </row>
    <row r="20" spans="1:5" x14ac:dyDescent="0.2">
      <c r="A20" s="156">
        <v>4121</v>
      </c>
      <c r="B20" s="157" t="s">
        <v>408</v>
      </c>
      <c r="C20" s="158">
        <v>0</v>
      </c>
      <c r="D20" s="157"/>
      <c r="E20" s="159"/>
    </row>
    <row r="21" spans="1:5" x14ac:dyDescent="0.2">
      <c r="A21" s="156">
        <v>4122</v>
      </c>
      <c r="B21" s="157" t="s">
        <v>409</v>
      </c>
      <c r="C21" s="158">
        <v>0</v>
      </c>
      <c r="D21" s="157"/>
      <c r="E21" s="159"/>
    </row>
    <row r="22" spans="1:5" x14ac:dyDescent="0.2">
      <c r="A22" s="156">
        <v>4123</v>
      </c>
      <c r="B22" s="157" t="s">
        <v>410</v>
      </c>
      <c r="C22" s="158">
        <v>0</v>
      </c>
      <c r="D22" s="157"/>
      <c r="E22" s="159"/>
    </row>
    <row r="23" spans="1:5" x14ac:dyDescent="0.2">
      <c r="A23" s="156">
        <v>4124</v>
      </c>
      <c r="B23" s="157" t="s">
        <v>411</v>
      </c>
      <c r="C23" s="158">
        <v>0</v>
      </c>
      <c r="D23" s="157"/>
      <c r="E23" s="159"/>
    </row>
    <row r="24" spans="1:5" x14ac:dyDescent="0.2">
      <c r="A24" s="156">
        <v>4129</v>
      </c>
      <c r="B24" s="157" t="s">
        <v>412</v>
      </c>
      <c r="C24" s="158">
        <v>0</v>
      </c>
      <c r="D24" s="157"/>
      <c r="E24" s="159"/>
    </row>
    <row r="25" spans="1:5" x14ac:dyDescent="0.2">
      <c r="A25" s="156">
        <v>4130</v>
      </c>
      <c r="B25" s="157" t="s">
        <v>11</v>
      </c>
      <c r="C25" s="158">
        <v>0</v>
      </c>
      <c r="D25" s="157"/>
      <c r="E25" s="159"/>
    </row>
    <row r="26" spans="1:5" x14ac:dyDescent="0.2">
      <c r="A26" s="156">
        <v>4131</v>
      </c>
      <c r="B26" s="157" t="s">
        <v>413</v>
      </c>
      <c r="C26" s="158">
        <v>0</v>
      </c>
      <c r="D26" s="157"/>
      <c r="E26" s="159"/>
    </row>
    <row r="27" spans="1:5" ht="22.5" x14ac:dyDescent="0.2">
      <c r="A27" s="156">
        <v>4132</v>
      </c>
      <c r="B27" s="160" t="s">
        <v>414</v>
      </c>
      <c r="C27" s="158">
        <v>0</v>
      </c>
      <c r="D27" s="157"/>
      <c r="E27" s="159"/>
    </row>
    <row r="28" spans="1:5" x14ac:dyDescent="0.2">
      <c r="A28" s="156">
        <v>4140</v>
      </c>
      <c r="B28" s="157" t="s">
        <v>2</v>
      </c>
      <c r="C28" s="158">
        <v>0</v>
      </c>
      <c r="D28" s="157"/>
      <c r="E28" s="159"/>
    </row>
    <row r="29" spans="1:5" x14ac:dyDescent="0.2">
      <c r="A29" s="156">
        <v>4141</v>
      </c>
      <c r="B29" s="157" t="s">
        <v>415</v>
      </c>
      <c r="C29" s="158">
        <v>0</v>
      </c>
      <c r="D29" s="157"/>
      <c r="E29" s="159"/>
    </row>
    <row r="30" spans="1:5" x14ac:dyDescent="0.2">
      <c r="A30" s="156">
        <v>4143</v>
      </c>
      <c r="B30" s="157" t="s">
        <v>416</v>
      </c>
      <c r="C30" s="158">
        <v>0</v>
      </c>
      <c r="D30" s="157"/>
      <c r="E30" s="159"/>
    </row>
    <row r="31" spans="1:5" x14ac:dyDescent="0.2">
      <c r="A31" s="156">
        <v>4144</v>
      </c>
      <c r="B31" s="157" t="s">
        <v>417</v>
      </c>
      <c r="C31" s="158">
        <v>0</v>
      </c>
      <c r="D31" s="157"/>
      <c r="E31" s="159"/>
    </row>
    <row r="32" spans="1:5" ht="22.5" x14ac:dyDescent="0.2">
      <c r="A32" s="156">
        <v>4145</v>
      </c>
      <c r="B32" s="160" t="s">
        <v>418</v>
      </c>
      <c r="C32" s="158">
        <v>0</v>
      </c>
      <c r="D32" s="157"/>
      <c r="E32" s="159"/>
    </row>
    <row r="33" spans="1:5" x14ac:dyDescent="0.2">
      <c r="A33" s="156">
        <v>4149</v>
      </c>
      <c r="B33" s="157" t="s">
        <v>419</v>
      </c>
      <c r="C33" s="158">
        <v>0</v>
      </c>
      <c r="D33" s="157"/>
      <c r="E33" s="159"/>
    </row>
    <row r="34" spans="1:5" x14ac:dyDescent="0.2">
      <c r="A34" s="156">
        <v>4150</v>
      </c>
      <c r="B34" s="157" t="s">
        <v>47</v>
      </c>
      <c r="C34" s="158">
        <v>537851.24</v>
      </c>
      <c r="D34" s="157"/>
      <c r="E34" s="159"/>
    </row>
    <row r="35" spans="1:5" x14ac:dyDescent="0.2">
      <c r="A35" s="156">
        <v>4151</v>
      </c>
      <c r="B35" s="157" t="s">
        <v>47</v>
      </c>
      <c r="C35" s="158">
        <v>537851.24</v>
      </c>
      <c r="D35" s="157"/>
      <c r="E35" s="159"/>
    </row>
    <row r="36" spans="1:5" ht="22.5" x14ac:dyDescent="0.2">
      <c r="A36" s="156">
        <v>4154</v>
      </c>
      <c r="B36" s="160" t="s">
        <v>420</v>
      </c>
      <c r="C36" s="158">
        <v>0</v>
      </c>
      <c r="D36" s="157"/>
      <c r="E36" s="159"/>
    </row>
    <row r="37" spans="1:5" x14ac:dyDescent="0.2">
      <c r="A37" s="156">
        <v>4160</v>
      </c>
      <c r="B37" s="157" t="s">
        <v>48</v>
      </c>
      <c r="C37" s="158">
        <v>0</v>
      </c>
      <c r="D37" s="157"/>
      <c r="E37" s="159"/>
    </row>
    <row r="38" spans="1:5" x14ac:dyDescent="0.2">
      <c r="A38" s="156">
        <v>4161</v>
      </c>
      <c r="B38" s="157" t="s">
        <v>421</v>
      </c>
      <c r="C38" s="158">
        <v>0</v>
      </c>
      <c r="D38" s="157"/>
      <c r="E38" s="159"/>
    </row>
    <row r="39" spans="1:5" x14ac:dyDescent="0.2">
      <c r="A39" s="156">
        <v>4162</v>
      </c>
      <c r="B39" s="157" t="s">
        <v>422</v>
      </c>
      <c r="C39" s="158">
        <v>0</v>
      </c>
      <c r="D39" s="157"/>
      <c r="E39" s="159"/>
    </row>
    <row r="40" spans="1:5" x14ac:dyDescent="0.2">
      <c r="A40" s="156">
        <v>4163</v>
      </c>
      <c r="B40" s="157" t="s">
        <v>423</v>
      </c>
      <c r="C40" s="158">
        <v>0</v>
      </c>
      <c r="D40" s="157"/>
      <c r="E40" s="159"/>
    </row>
    <row r="41" spans="1:5" x14ac:dyDescent="0.2">
      <c r="A41" s="156">
        <v>4164</v>
      </c>
      <c r="B41" s="157" t="s">
        <v>424</v>
      </c>
      <c r="C41" s="158">
        <v>0</v>
      </c>
      <c r="D41" s="157"/>
      <c r="E41" s="159"/>
    </row>
    <row r="42" spans="1:5" x14ac:dyDescent="0.2">
      <c r="A42" s="156">
        <v>4165</v>
      </c>
      <c r="B42" s="157" t="s">
        <v>425</v>
      </c>
      <c r="C42" s="158">
        <v>0</v>
      </c>
      <c r="D42" s="157"/>
      <c r="E42" s="159"/>
    </row>
    <row r="43" spans="1:5" ht="22.5" x14ac:dyDescent="0.2">
      <c r="A43" s="156">
        <v>4166</v>
      </c>
      <c r="B43" s="160" t="s">
        <v>426</v>
      </c>
      <c r="C43" s="158">
        <v>0</v>
      </c>
      <c r="D43" s="157"/>
      <c r="E43" s="159"/>
    </row>
    <row r="44" spans="1:5" x14ac:dyDescent="0.2">
      <c r="A44" s="156">
        <v>4168</v>
      </c>
      <c r="B44" s="157" t="s">
        <v>427</v>
      </c>
      <c r="C44" s="158">
        <v>0</v>
      </c>
      <c r="D44" s="157"/>
      <c r="E44" s="159"/>
    </row>
    <row r="45" spans="1:5" x14ac:dyDescent="0.2">
      <c r="A45" s="156">
        <v>4169</v>
      </c>
      <c r="B45" s="157" t="s">
        <v>428</v>
      </c>
      <c r="C45" s="158">
        <v>0</v>
      </c>
      <c r="D45" s="157"/>
      <c r="E45" s="159"/>
    </row>
    <row r="46" spans="1:5" x14ac:dyDescent="0.2">
      <c r="A46" s="156">
        <v>4170</v>
      </c>
      <c r="B46" s="157" t="s">
        <v>429</v>
      </c>
      <c r="C46" s="158">
        <v>4448499.13</v>
      </c>
      <c r="D46" s="157"/>
      <c r="E46" s="159"/>
    </row>
    <row r="47" spans="1:5" x14ac:dyDescent="0.2">
      <c r="A47" s="156">
        <v>4171</v>
      </c>
      <c r="B47" s="157" t="s">
        <v>430</v>
      </c>
      <c r="C47" s="158">
        <v>0</v>
      </c>
      <c r="D47" s="157"/>
      <c r="E47" s="159"/>
    </row>
    <row r="48" spans="1:5" x14ac:dyDescent="0.2">
      <c r="A48" s="156">
        <v>4172</v>
      </c>
      <c r="B48" s="157" t="s">
        <v>431</v>
      </c>
      <c r="C48" s="158">
        <v>0</v>
      </c>
      <c r="D48" s="157"/>
      <c r="E48" s="159"/>
    </row>
    <row r="49" spans="1:5" ht="22.5" x14ac:dyDescent="0.2">
      <c r="A49" s="156">
        <v>4173</v>
      </c>
      <c r="B49" s="160" t="s">
        <v>432</v>
      </c>
      <c r="C49" s="158">
        <v>4448499.13</v>
      </c>
      <c r="D49" s="157"/>
      <c r="E49" s="159"/>
    </row>
    <row r="50" spans="1:5" ht="22.5" x14ac:dyDescent="0.2">
      <c r="A50" s="156">
        <v>4174</v>
      </c>
      <c r="B50" s="160" t="s">
        <v>433</v>
      </c>
      <c r="C50" s="158">
        <v>0</v>
      </c>
      <c r="D50" s="157"/>
      <c r="E50" s="159"/>
    </row>
    <row r="51" spans="1:5" ht="22.5" x14ac:dyDescent="0.2">
      <c r="A51" s="156">
        <v>4175</v>
      </c>
      <c r="B51" s="160" t="s">
        <v>434</v>
      </c>
      <c r="C51" s="158">
        <v>0</v>
      </c>
      <c r="D51" s="157"/>
      <c r="E51" s="159"/>
    </row>
    <row r="52" spans="1:5" ht="22.5" x14ac:dyDescent="0.2">
      <c r="A52" s="156">
        <v>4176</v>
      </c>
      <c r="B52" s="160" t="s">
        <v>435</v>
      </c>
      <c r="C52" s="158">
        <v>0</v>
      </c>
      <c r="D52" s="157"/>
      <c r="E52" s="159"/>
    </row>
    <row r="53" spans="1:5" ht="22.5" x14ac:dyDescent="0.2">
      <c r="A53" s="156">
        <v>4177</v>
      </c>
      <c r="B53" s="160" t="s">
        <v>436</v>
      </c>
      <c r="C53" s="158">
        <v>0</v>
      </c>
      <c r="D53" s="157"/>
      <c r="E53" s="159"/>
    </row>
    <row r="54" spans="1:5" ht="22.5" x14ac:dyDescent="0.2">
      <c r="A54" s="156">
        <v>4178</v>
      </c>
      <c r="B54" s="160" t="s">
        <v>437</v>
      </c>
      <c r="C54" s="158">
        <v>0</v>
      </c>
      <c r="D54" s="157"/>
      <c r="E54" s="159"/>
    </row>
    <row r="55" spans="1:5" x14ac:dyDescent="0.2">
      <c r="A55" s="156"/>
      <c r="B55" s="160"/>
      <c r="C55" s="158"/>
      <c r="D55" s="157"/>
      <c r="E55" s="159"/>
    </row>
    <row r="56" spans="1:5" x14ac:dyDescent="0.2">
      <c r="A56" s="154" t="s">
        <v>438</v>
      </c>
      <c r="B56" s="154"/>
      <c r="C56" s="154"/>
      <c r="D56" s="154"/>
      <c r="E56" s="154"/>
    </row>
    <row r="57" spans="1:5" x14ac:dyDescent="0.2">
      <c r="A57" s="155" t="s">
        <v>270</v>
      </c>
      <c r="B57" s="155" t="s">
        <v>271</v>
      </c>
      <c r="C57" s="155" t="s">
        <v>272</v>
      </c>
      <c r="D57" s="155" t="s">
        <v>398</v>
      </c>
      <c r="E57" s="155"/>
    </row>
    <row r="58" spans="1:5" ht="33.75" x14ac:dyDescent="0.2">
      <c r="A58" s="156">
        <v>4200</v>
      </c>
      <c r="B58" s="160" t="s">
        <v>439</v>
      </c>
      <c r="C58" s="158">
        <v>0</v>
      </c>
      <c r="D58" s="157"/>
      <c r="E58" s="159"/>
    </row>
    <row r="59" spans="1:5" ht="22.5" x14ac:dyDescent="0.2">
      <c r="A59" s="156">
        <v>4210</v>
      </c>
      <c r="B59" s="160" t="s">
        <v>51</v>
      </c>
      <c r="C59" s="158">
        <v>0</v>
      </c>
      <c r="D59" s="157"/>
      <c r="E59" s="159"/>
    </row>
    <row r="60" spans="1:5" x14ac:dyDescent="0.2">
      <c r="A60" s="156">
        <v>4211</v>
      </c>
      <c r="B60" s="157" t="s">
        <v>3</v>
      </c>
      <c r="C60" s="158">
        <v>0</v>
      </c>
      <c r="D60" s="157"/>
      <c r="E60" s="159"/>
    </row>
    <row r="61" spans="1:5" x14ac:dyDescent="0.2">
      <c r="A61" s="156">
        <v>4212</v>
      </c>
      <c r="B61" s="157" t="s">
        <v>4</v>
      </c>
      <c r="C61" s="158">
        <v>0</v>
      </c>
      <c r="D61" s="157"/>
      <c r="E61" s="159"/>
    </row>
    <row r="62" spans="1:5" x14ac:dyDescent="0.2">
      <c r="A62" s="156">
        <v>4213</v>
      </c>
      <c r="B62" s="157" t="s">
        <v>5</v>
      </c>
      <c r="C62" s="158">
        <v>0</v>
      </c>
      <c r="D62" s="157"/>
      <c r="E62" s="159"/>
    </row>
    <row r="63" spans="1:5" x14ac:dyDescent="0.2">
      <c r="A63" s="156">
        <v>4214</v>
      </c>
      <c r="B63" s="157" t="s">
        <v>440</v>
      </c>
      <c r="C63" s="158">
        <v>0</v>
      </c>
      <c r="D63" s="157"/>
      <c r="E63" s="159"/>
    </row>
    <row r="64" spans="1:5" x14ac:dyDescent="0.2">
      <c r="A64" s="156">
        <v>4215</v>
      </c>
      <c r="B64" s="157" t="s">
        <v>441</v>
      </c>
      <c r="C64" s="158">
        <v>0</v>
      </c>
      <c r="D64" s="157"/>
      <c r="E64" s="159"/>
    </row>
    <row r="65" spans="1:5" x14ac:dyDescent="0.2">
      <c r="A65" s="156">
        <v>4220</v>
      </c>
      <c r="B65" s="157" t="s">
        <v>442</v>
      </c>
      <c r="C65" s="158">
        <v>0</v>
      </c>
      <c r="D65" s="157"/>
      <c r="E65" s="159"/>
    </row>
    <row r="66" spans="1:5" x14ac:dyDescent="0.2">
      <c r="A66" s="156">
        <v>4221</v>
      </c>
      <c r="B66" s="157" t="s">
        <v>443</v>
      </c>
      <c r="C66" s="158">
        <v>0</v>
      </c>
      <c r="D66" s="157"/>
      <c r="E66" s="159"/>
    </row>
    <row r="67" spans="1:5" x14ac:dyDescent="0.2">
      <c r="A67" s="156">
        <v>4223</v>
      </c>
      <c r="B67" s="157" t="s">
        <v>20</v>
      </c>
      <c r="C67" s="158">
        <v>0</v>
      </c>
      <c r="D67" s="157"/>
      <c r="E67" s="159"/>
    </row>
    <row r="68" spans="1:5" x14ac:dyDescent="0.2">
      <c r="A68" s="156">
        <v>4225</v>
      </c>
      <c r="B68" s="157" t="s">
        <v>22</v>
      </c>
      <c r="C68" s="158">
        <v>0</v>
      </c>
      <c r="D68" s="157"/>
      <c r="E68" s="159"/>
    </row>
    <row r="69" spans="1:5" x14ac:dyDescent="0.2">
      <c r="A69" s="156">
        <v>4227</v>
      </c>
      <c r="B69" s="157" t="s">
        <v>444</v>
      </c>
      <c r="C69" s="158">
        <v>0</v>
      </c>
      <c r="D69" s="157"/>
      <c r="E69" s="159"/>
    </row>
    <row r="70" spans="1:5" x14ac:dyDescent="0.2">
      <c r="A70" s="159"/>
      <c r="B70" s="159"/>
      <c r="C70" s="159"/>
      <c r="D70" s="159"/>
      <c r="E70" s="159"/>
    </row>
    <row r="71" spans="1:5" x14ac:dyDescent="0.2">
      <c r="A71" s="154" t="s">
        <v>445</v>
      </c>
      <c r="B71" s="154"/>
      <c r="C71" s="154"/>
      <c r="D71" s="154"/>
      <c r="E71" s="154"/>
    </row>
    <row r="72" spans="1:5" x14ac:dyDescent="0.2">
      <c r="A72" s="155" t="s">
        <v>270</v>
      </c>
      <c r="B72" s="155" t="s">
        <v>271</v>
      </c>
      <c r="C72" s="155" t="s">
        <v>272</v>
      </c>
      <c r="D72" s="155" t="s">
        <v>377</v>
      </c>
      <c r="E72" s="155" t="s">
        <v>287</v>
      </c>
    </row>
    <row r="73" spans="1:5" x14ac:dyDescent="0.2">
      <c r="A73" s="161">
        <v>4300</v>
      </c>
      <c r="B73" s="157" t="s">
        <v>246</v>
      </c>
      <c r="C73" s="158">
        <v>0</v>
      </c>
      <c r="D73" s="157"/>
      <c r="E73" s="157"/>
    </row>
    <row r="74" spans="1:5" x14ac:dyDescent="0.2">
      <c r="A74" s="161">
        <v>4310</v>
      </c>
      <c r="B74" s="157" t="s">
        <v>36</v>
      </c>
      <c r="C74" s="158">
        <v>0</v>
      </c>
      <c r="D74" s="157"/>
      <c r="E74" s="157"/>
    </row>
    <row r="75" spans="1:5" x14ac:dyDescent="0.2">
      <c r="A75" s="161">
        <v>4311</v>
      </c>
      <c r="B75" s="157" t="s">
        <v>446</v>
      </c>
      <c r="C75" s="158">
        <v>0</v>
      </c>
      <c r="D75" s="157"/>
      <c r="E75" s="157"/>
    </row>
    <row r="76" spans="1:5" x14ac:dyDescent="0.2">
      <c r="A76" s="161">
        <v>4319</v>
      </c>
      <c r="B76" s="157" t="s">
        <v>447</v>
      </c>
      <c r="C76" s="158">
        <v>0</v>
      </c>
      <c r="D76" s="157"/>
      <c r="E76" s="157"/>
    </row>
    <row r="77" spans="1:5" x14ac:dyDescent="0.2">
      <c r="A77" s="161">
        <v>4320</v>
      </c>
      <c r="B77" s="157" t="s">
        <v>12</v>
      </c>
      <c r="C77" s="158">
        <v>0</v>
      </c>
      <c r="D77" s="157"/>
      <c r="E77" s="157"/>
    </row>
    <row r="78" spans="1:5" x14ac:dyDescent="0.2">
      <c r="A78" s="161">
        <v>4321</v>
      </c>
      <c r="B78" s="157" t="s">
        <v>448</v>
      </c>
      <c r="C78" s="158">
        <v>0</v>
      </c>
      <c r="D78" s="157"/>
      <c r="E78" s="157"/>
    </row>
    <row r="79" spans="1:5" x14ac:dyDescent="0.2">
      <c r="A79" s="161">
        <v>4322</v>
      </c>
      <c r="B79" s="157" t="s">
        <v>449</v>
      </c>
      <c r="C79" s="158">
        <v>0</v>
      </c>
      <c r="D79" s="157"/>
      <c r="E79" s="157"/>
    </row>
    <row r="80" spans="1:5" x14ac:dyDescent="0.2">
      <c r="A80" s="161">
        <v>4323</v>
      </c>
      <c r="B80" s="157" t="s">
        <v>450</v>
      </c>
      <c r="C80" s="158">
        <v>0</v>
      </c>
      <c r="D80" s="157"/>
      <c r="E80" s="157"/>
    </row>
    <row r="81" spans="1:5" x14ac:dyDescent="0.2">
      <c r="A81" s="161">
        <v>4324</v>
      </c>
      <c r="B81" s="157" t="s">
        <v>451</v>
      </c>
      <c r="C81" s="158">
        <v>0</v>
      </c>
      <c r="D81" s="157"/>
      <c r="E81" s="157"/>
    </row>
    <row r="82" spans="1:5" x14ac:dyDescent="0.2">
      <c r="A82" s="161">
        <v>4325</v>
      </c>
      <c r="B82" s="157" t="s">
        <v>452</v>
      </c>
      <c r="C82" s="158">
        <v>0</v>
      </c>
      <c r="D82" s="157"/>
      <c r="E82" s="157"/>
    </row>
    <row r="83" spans="1:5" x14ac:dyDescent="0.2">
      <c r="A83" s="161">
        <v>4330</v>
      </c>
      <c r="B83" s="157" t="s">
        <v>13</v>
      </c>
      <c r="C83" s="158">
        <v>0</v>
      </c>
      <c r="D83" s="157"/>
      <c r="E83" s="157"/>
    </row>
    <row r="84" spans="1:5" x14ac:dyDescent="0.2">
      <c r="A84" s="161">
        <v>4331</v>
      </c>
      <c r="B84" s="157" t="s">
        <v>13</v>
      </c>
      <c r="C84" s="158">
        <v>0</v>
      </c>
      <c r="D84" s="157"/>
      <c r="E84" s="157"/>
    </row>
    <row r="85" spans="1:5" x14ac:dyDescent="0.2">
      <c r="A85" s="161">
        <v>4340</v>
      </c>
      <c r="B85" s="157" t="s">
        <v>14</v>
      </c>
      <c r="C85" s="158">
        <v>0</v>
      </c>
      <c r="D85" s="157"/>
      <c r="E85" s="157"/>
    </row>
    <row r="86" spans="1:5" x14ac:dyDescent="0.2">
      <c r="A86" s="161">
        <v>4341</v>
      </c>
      <c r="B86" s="157" t="s">
        <v>14</v>
      </c>
      <c r="C86" s="158">
        <v>0</v>
      </c>
      <c r="D86" s="157"/>
      <c r="E86" s="157"/>
    </row>
    <row r="87" spans="1:5" x14ac:dyDescent="0.2">
      <c r="A87" s="161">
        <v>4390</v>
      </c>
      <c r="B87" s="157" t="s">
        <v>15</v>
      </c>
      <c r="C87" s="158">
        <v>0</v>
      </c>
      <c r="D87" s="157"/>
      <c r="E87" s="157"/>
    </row>
    <row r="88" spans="1:5" x14ac:dyDescent="0.2">
      <c r="A88" s="161">
        <v>4392</v>
      </c>
      <c r="B88" s="157" t="s">
        <v>453</v>
      </c>
      <c r="C88" s="158">
        <v>0</v>
      </c>
      <c r="D88" s="157"/>
      <c r="E88" s="157"/>
    </row>
    <row r="89" spans="1:5" x14ac:dyDescent="0.2">
      <c r="A89" s="161">
        <v>4393</v>
      </c>
      <c r="B89" s="157" t="s">
        <v>454</v>
      </c>
      <c r="C89" s="158">
        <v>0</v>
      </c>
      <c r="D89" s="157"/>
      <c r="E89" s="157"/>
    </row>
    <row r="90" spans="1:5" x14ac:dyDescent="0.2">
      <c r="A90" s="161">
        <v>4394</v>
      </c>
      <c r="B90" s="157" t="s">
        <v>455</v>
      </c>
      <c r="C90" s="158">
        <v>0</v>
      </c>
      <c r="D90" s="157"/>
      <c r="E90" s="157"/>
    </row>
    <row r="91" spans="1:5" x14ac:dyDescent="0.2">
      <c r="A91" s="161">
        <v>4395</v>
      </c>
      <c r="B91" s="157" t="s">
        <v>116</v>
      </c>
      <c r="C91" s="158">
        <v>0</v>
      </c>
      <c r="D91" s="157"/>
      <c r="E91" s="157"/>
    </row>
    <row r="92" spans="1:5" x14ac:dyDescent="0.2">
      <c r="A92" s="161">
        <v>4396</v>
      </c>
      <c r="B92" s="157" t="s">
        <v>456</v>
      </c>
      <c r="C92" s="158">
        <v>0</v>
      </c>
      <c r="D92" s="157"/>
      <c r="E92" s="157"/>
    </row>
    <row r="93" spans="1:5" x14ac:dyDescent="0.2">
      <c r="A93" s="161">
        <v>4397</v>
      </c>
      <c r="B93" s="157" t="s">
        <v>457</v>
      </c>
      <c r="C93" s="158">
        <v>0</v>
      </c>
      <c r="D93" s="157"/>
      <c r="E93" s="157"/>
    </row>
    <row r="94" spans="1:5" x14ac:dyDescent="0.2">
      <c r="A94" s="161">
        <v>4399</v>
      </c>
      <c r="B94" s="157" t="s">
        <v>15</v>
      </c>
      <c r="C94" s="158">
        <v>0</v>
      </c>
      <c r="D94" s="157"/>
      <c r="E94" s="157"/>
    </row>
    <row r="95" spans="1:5" x14ac:dyDescent="0.2">
      <c r="A95" s="159"/>
      <c r="B95" s="159"/>
      <c r="C95" s="159"/>
      <c r="D95" s="159"/>
      <c r="E95" s="159"/>
    </row>
    <row r="96" spans="1:5" x14ac:dyDescent="0.2">
      <c r="A96" s="154" t="s">
        <v>458</v>
      </c>
      <c r="B96" s="154"/>
      <c r="C96" s="154"/>
      <c r="D96" s="154"/>
      <c r="E96" s="154"/>
    </row>
    <row r="97" spans="1:5" x14ac:dyDescent="0.2">
      <c r="A97" s="155" t="s">
        <v>270</v>
      </c>
      <c r="B97" s="155" t="s">
        <v>271</v>
      </c>
      <c r="C97" s="155" t="s">
        <v>272</v>
      </c>
      <c r="D97" s="155" t="s">
        <v>459</v>
      </c>
      <c r="E97" s="155" t="s">
        <v>287</v>
      </c>
    </row>
    <row r="98" spans="1:5" x14ac:dyDescent="0.2">
      <c r="A98" s="161">
        <v>5000</v>
      </c>
      <c r="B98" s="157" t="s">
        <v>248</v>
      </c>
      <c r="C98" s="158">
        <v>7985463.8200000003</v>
      </c>
      <c r="D98" s="162">
        <v>1</v>
      </c>
      <c r="E98" s="157"/>
    </row>
    <row r="99" spans="1:5" x14ac:dyDescent="0.2">
      <c r="A99" s="161">
        <v>5100</v>
      </c>
      <c r="B99" s="157" t="s">
        <v>460</v>
      </c>
      <c r="C99" s="158">
        <v>7913808.6900000004</v>
      </c>
      <c r="D99" s="162">
        <v>0.99</v>
      </c>
      <c r="E99" s="157"/>
    </row>
    <row r="100" spans="1:5" x14ac:dyDescent="0.2">
      <c r="A100" s="161">
        <v>5110</v>
      </c>
      <c r="B100" s="157" t="s">
        <v>37</v>
      </c>
      <c r="C100" s="158">
        <v>7016777.5800000001</v>
      </c>
      <c r="D100" s="162">
        <v>0.88</v>
      </c>
      <c r="E100" s="157"/>
    </row>
    <row r="101" spans="1:5" x14ac:dyDescent="0.2">
      <c r="A101" s="161">
        <v>5111</v>
      </c>
      <c r="B101" s="157" t="s">
        <v>461</v>
      </c>
      <c r="C101" s="158">
        <v>4925746.34</v>
      </c>
      <c r="D101" s="162">
        <v>0.62</v>
      </c>
      <c r="E101" s="157"/>
    </row>
    <row r="102" spans="1:5" x14ac:dyDescent="0.2">
      <c r="A102" s="161">
        <v>5112</v>
      </c>
      <c r="B102" s="157" t="s">
        <v>462</v>
      </c>
      <c r="C102" s="158">
        <v>0</v>
      </c>
      <c r="D102" s="162">
        <v>0</v>
      </c>
      <c r="E102" s="157"/>
    </row>
    <row r="103" spans="1:5" x14ac:dyDescent="0.2">
      <c r="A103" s="161">
        <v>5113</v>
      </c>
      <c r="B103" s="157" t="s">
        <v>463</v>
      </c>
      <c r="C103" s="158">
        <v>615460.39</v>
      </c>
      <c r="D103" s="162">
        <v>0.08</v>
      </c>
      <c r="E103" s="157"/>
    </row>
    <row r="104" spans="1:5" x14ac:dyDescent="0.2">
      <c r="A104" s="161">
        <v>5114</v>
      </c>
      <c r="B104" s="157" t="s">
        <v>464</v>
      </c>
      <c r="C104" s="158">
        <v>984740.73</v>
      </c>
      <c r="D104" s="162">
        <v>0.12</v>
      </c>
      <c r="E104" s="157"/>
    </row>
    <row r="105" spans="1:5" x14ac:dyDescent="0.2">
      <c r="A105" s="161">
        <v>5115</v>
      </c>
      <c r="B105" s="157" t="s">
        <v>465</v>
      </c>
      <c r="C105" s="158">
        <v>490830.12</v>
      </c>
      <c r="D105" s="162">
        <v>0.06</v>
      </c>
      <c r="E105" s="157"/>
    </row>
    <row r="106" spans="1:5" x14ac:dyDescent="0.2">
      <c r="A106" s="161">
        <v>5116</v>
      </c>
      <c r="B106" s="157" t="s">
        <v>466</v>
      </c>
      <c r="C106" s="158">
        <v>0</v>
      </c>
      <c r="D106" s="162">
        <v>0</v>
      </c>
      <c r="E106" s="157"/>
    </row>
    <row r="107" spans="1:5" x14ac:dyDescent="0.2">
      <c r="A107" s="161">
        <v>5120</v>
      </c>
      <c r="B107" s="157" t="s">
        <v>16</v>
      </c>
      <c r="C107" s="158">
        <v>150877.31</v>
      </c>
      <c r="D107" s="162">
        <v>0.02</v>
      </c>
      <c r="E107" s="157"/>
    </row>
    <row r="108" spans="1:5" x14ac:dyDescent="0.2">
      <c r="A108" s="161">
        <v>5121</v>
      </c>
      <c r="B108" s="157" t="s">
        <v>467</v>
      </c>
      <c r="C108" s="158">
        <v>56755.11</v>
      </c>
      <c r="D108" s="162">
        <v>0.01</v>
      </c>
      <c r="E108" s="157"/>
    </row>
    <row r="109" spans="1:5" x14ac:dyDescent="0.2">
      <c r="A109" s="161">
        <v>5122</v>
      </c>
      <c r="B109" s="157" t="s">
        <v>468</v>
      </c>
      <c r="C109" s="158">
        <v>16945.009999999998</v>
      </c>
      <c r="D109" s="162">
        <v>0</v>
      </c>
      <c r="E109" s="157"/>
    </row>
    <row r="110" spans="1:5" x14ac:dyDescent="0.2">
      <c r="A110" s="161">
        <v>5123</v>
      </c>
      <c r="B110" s="157" t="s">
        <v>469</v>
      </c>
      <c r="C110" s="158">
        <v>0</v>
      </c>
      <c r="D110" s="162">
        <v>0</v>
      </c>
      <c r="E110" s="157"/>
    </row>
    <row r="111" spans="1:5" x14ac:dyDescent="0.2">
      <c r="A111" s="161">
        <v>5124</v>
      </c>
      <c r="B111" s="157" t="s">
        <v>470</v>
      </c>
      <c r="C111" s="158">
        <v>224.41</v>
      </c>
      <c r="D111" s="162">
        <v>0</v>
      </c>
      <c r="E111" s="157"/>
    </row>
    <row r="112" spans="1:5" x14ac:dyDescent="0.2">
      <c r="A112" s="161">
        <v>5125</v>
      </c>
      <c r="B112" s="157" t="s">
        <v>471</v>
      </c>
      <c r="C112" s="158">
        <v>925.29</v>
      </c>
      <c r="D112" s="162">
        <v>0</v>
      </c>
      <c r="E112" s="157"/>
    </row>
    <row r="113" spans="1:5" x14ac:dyDescent="0.2">
      <c r="A113" s="161">
        <v>5126</v>
      </c>
      <c r="B113" s="157" t="s">
        <v>472</v>
      </c>
      <c r="C113" s="158">
        <v>74800</v>
      </c>
      <c r="D113" s="162">
        <v>0.01</v>
      </c>
      <c r="E113" s="157"/>
    </row>
    <row r="114" spans="1:5" x14ac:dyDescent="0.2">
      <c r="A114" s="161">
        <v>5127</v>
      </c>
      <c r="B114" s="157" t="s">
        <v>473</v>
      </c>
      <c r="C114" s="158">
        <v>365</v>
      </c>
      <c r="D114" s="162">
        <v>0</v>
      </c>
      <c r="E114" s="157"/>
    </row>
    <row r="115" spans="1:5" x14ac:dyDescent="0.2">
      <c r="A115" s="161">
        <v>5128</v>
      </c>
      <c r="B115" s="157" t="s">
        <v>474</v>
      </c>
      <c r="C115" s="158">
        <v>0</v>
      </c>
      <c r="D115" s="162">
        <v>0</v>
      </c>
      <c r="E115" s="157"/>
    </row>
    <row r="116" spans="1:5" x14ac:dyDescent="0.2">
      <c r="A116" s="161">
        <v>5129</v>
      </c>
      <c r="B116" s="157" t="s">
        <v>475</v>
      </c>
      <c r="C116" s="158">
        <v>862.49</v>
      </c>
      <c r="D116" s="162">
        <v>0</v>
      </c>
      <c r="E116" s="157"/>
    </row>
    <row r="117" spans="1:5" x14ac:dyDescent="0.2">
      <c r="A117" s="161">
        <v>5130</v>
      </c>
      <c r="B117" s="157" t="s">
        <v>17</v>
      </c>
      <c r="C117" s="158">
        <v>746153.8</v>
      </c>
      <c r="D117" s="162">
        <v>0.09</v>
      </c>
      <c r="E117" s="157"/>
    </row>
    <row r="118" spans="1:5" x14ac:dyDescent="0.2">
      <c r="A118" s="161">
        <v>5131</v>
      </c>
      <c r="B118" s="157" t="s">
        <v>476</v>
      </c>
      <c r="C118" s="158">
        <v>39779.199999999997</v>
      </c>
      <c r="D118" s="162">
        <v>0</v>
      </c>
      <c r="E118" s="157"/>
    </row>
    <row r="119" spans="1:5" x14ac:dyDescent="0.2">
      <c r="A119" s="161">
        <v>5132</v>
      </c>
      <c r="B119" s="157" t="s">
        <v>477</v>
      </c>
      <c r="C119" s="158">
        <v>352285.33</v>
      </c>
      <c r="D119" s="162">
        <v>0.04</v>
      </c>
      <c r="E119" s="157"/>
    </row>
    <row r="120" spans="1:5" x14ac:dyDescent="0.2">
      <c r="A120" s="161">
        <v>5133</v>
      </c>
      <c r="B120" s="157" t="s">
        <v>478</v>
      </c>
      <c r="C120" s="158">
        <v>135100.01999999999</v>
      </c>
      <c r="D120" s="162">
        <v>0.02</v>
      </c>
      <c r="E120" s="157"/>
    </row>
    <row r="121" spans="1:5" x14ac:dyDescent="0.2">
      <c r="A121" s="161">
        <v>5134</v>
      </c>
      <c r="B121" s="157" t="s">
        <v>479</v>
      </c>
      <c r="C121" s="158">
        <v>50678.13</v>
      </c>
      <c r="D121" s="162">
        <v>0.01</v>
      </c>
      <c r="E121" s="157"/>
    </row>
    <row r="122" spans="1:5" x14ac:dyDescent="0.2">
      <c r="A122" s="161">
        <v>5135</v>
      </c>
      <c r="B122" s="157" t="s">
        <v>480</v>
      </c>
      <c r="C122" s="158">
        <v>38829.800000000003</v>
      </c>
      <c r="D122" s="162">
        <v>0</v>
      </c>
      <c r="E122" s="157"/>
    </row>
    <row r="123" spans="1:5" x14ac:dyDescent="0.2">
      <c r="A123" s="161">
        <v>5136</v>
      </c>
      <c r="B123" s="157" t="s">
        <v>481</v>
      </c>
      <c r="C123" s="158">
        <v>19392.72</v>
      </c>
      <c r="D123" s="162">
        <v>0</v>
      </c>
      <c r="E123" s="157"/>
    </row>
    <row r="124" spans="1:5" x14ac:dyDescent="0.2">
      <c r="A124" s="161">
        <v>5137</v>
      </c>
      <c r="B124" s="157" t="s">
        <v>482</v>
      </c>
      <c r="C124" s="158">
        <v>311</v>
      </c>
      <c r="D124" s="162">
        <v>0</v>
      </c>
      <c r="E124" s="157"/>
    </row>
    <row r="125" spans="1:5" x14ac:dyDescent="0.2">
      <c r="A125" s="161">
        <v>5138</v>
      </c>
      <c r="B125" s="157" t="s">
        <v>483</v>
      </c>
      <c r="C125" s="158">
        <v>17025.599999999999</v>
      </c>
      <c r="D125" s="162">
        <v>0</v>
      </c>
      <c r="E125" s="157"/>
    </row>
    <row r="126" spans="1:5" x14ac:dyDescent="0.2">
      <c r="A126" s="161">
        <v>5139</v>
      </c>
      <c r="B126" s="157" t="s">
        <v>484</v>
      </c>
      <c r="C126" s="158">
        <v>92752</v>
      </c>
      <c r="D126" s="162">
        <v>0.01</v>
      </c>
      <c r="E126" s="157"/>
    </row>
    <row r="127" spans="1:5" x14ac:dyDescent="0.2">
      <c r="A127" s="161">
        <v>5200</v>
      </c>
      <c r="B127" s="157" t="s">
        <v>485</v>
      </c>
      <c r="C127" s="158">
        <v>0</v>
      </c>
      <c r="D127" s="162">
        <v>0</v>
      </c>
      <c r="E127" s="157"/>
    </row>
    <row r="128" spans="1:5" x14ac:dyDescent="0.2">
      <c r="A128" s="161">
        <v>5210</v>
      </c>
      <c r="B128" s="157" t="s">
        <v>18</v>
      </c>
      <c r="C128" s="158">
        <v>0</v>
      </c>
      <c r="D128" s="162">
        <v>0</v>
      </c>
      <c r="E128" s="157"/>
    </row>
    <row r="129" spans="1:5" x14ac:dyDescent="0.2">
      <c r="A129" s="161">
        <v>5211</v>
      </c>
      <c r="B129" s="157" t="s">
        <v>486</v>
      </c>
      <c r="C129" s="158">
        <v>0</v>
      </c>
      <c r="D129" s="162">
        <v>0</v>
      </c>
      <c r="E129" s="157"/>
    </row>
    <row r="130" spans="1:5" x14ac:dyDescent="0.2">
      <c r="A130" s="161">
        <v>5212</v>
      </c>
      <c r="B130" s="157" t="s">
        <v>487</v>
      </c>
      <c r="C130" s="158">
        <v>0</v>
      </c>
      <c r="D130" s="162">
        <v>0</v>
      </c>
      <c r="E130" s="157"/>
    </row>
    <row r="131" spans="1:5" x14ac:dyDescent="0.2">
      <c r="A131" s="161">
        <v>5220</v>
      </c>
      <c r="B131" s="157" t="s">
        <v>19</v>
      </c>
      <c r="C131" s="158">
        <v>0</v>
      </c>
      <c r="D131" s="162">
        <v>0</v>
      </c>
      <c r="E131" s="157"/>
    </row>
    <row r="132" spans="1:5" x14ac:dyDescent="0.2">
      <c r="A132" s="161">
        <v>5221</v>
      </c>
      <c r="B132" s="157" t="s">
        <v>488</v>
      </c>
      <c r="C132" s="158">
        <v>0</v>
      </c>
      <c r="D132" s="162">
        <v>0</v>
      </c>
      <c r="E132" s="157"/>
    </row>
    <row r="133" spans="1:5" x14ac:dyDescent="0.2">
      <c r="A133" s="161">
        <v>5222</v>
      </c>
      <c r="B133" s="157" t="s">
        <v>489</v>
      </c>
      <c r="C133" s="158">
        <v>0</v>
      </c>
      <c r="D133" s="162">
        <v>0</v>
      </c>
      <c r="E133" s="157"/>
    </row>
    <row r="134" spans="1:5" x14ac:dyDescent="0.2">
      <c r="A134" s="161">
        <v>5230</v>
      </c>
      <c r="B134" s="157" t="s">
        <v>20</v>
      </c>
      <c r="C134" s="158">
        <v>0</v>
      </c>
      <c r="D134" s="162">
        <v>0</v>
      </c>
      <c r="E134" s="157"/>
    </row>
    <row r="135" spans="1:5" x14ac:dyDescent="0.2">
      <c r="A135" s="161">
        <v>5231</v>
      </c>
      <c r="B135" s="157" t="s">
        <v>490</v>
      </c>
      <c r="C135" s="158">
        <v>0</v>
      </c>
      <c r="D135" s="162">
        <v>0</v>
      </c>
      <c r="E135" s="157"/>
    </row>
    <row r="136" spans="1:5" x14ac:dyDescent="0.2">
      <c r="A136" s="161">
        <v>5232</v>
      </c>
      <c r="B136" s="157" t="s">
        <v>491</v>
      </c>
      <c r="C136" s="158">
        <v>0</v>
      </c>
      <c r="D136" s="162">
        <v>0</v>
      </c>
      <c r="E136" s="157"/>
    </row>
    <row r="137" spans="1:5" x14ac:dyDescent="0.2">
      <c r="A137" s="161">
        <v>5240</v>
      </c>
      <c r="B137" s="157" t="s">
        <v>21</v>
      </c>
      <c r="C137" s="158">
        <v>0</v>
      </c>
      <c r="D137" s="162">
        <v>0</v>
      </c>
      <c r="E137" s="157"/>
    </row>
    <row r="138" spans="1:5" x14ac:dyDescent="0.2">
      <c r="A138" s="161">
        <v>5241</v>
      </c>
      <c r="B138" s="157" t="s">
        <v>492</v>
      </c>
      <c r="C138" s="158">
        <v>0</v>
      </c>
      <c r="D138" s="162">
        <v>0</v>
      </c>
      <c r="E138" s="157"/>
    </row>
    <row r="139" spans="1:5" x14ac:dyDescent="0.2">
      <c r="A139" s="161">
        <v>5242</v>
      </c>
      <c r="B139" s="157" t="s">
        <v>493</v>
      </c>
      <c r="C139" s="158">
        <v>0</v>
      </c>
      <c r="D139" s="162">
        <v>0</v>
      </c>
      <c r="E139" s="157"/>
    </row>
    <row r="140" spans="1:5" x14ac:dyDescent="0.2">
      <c r="A140" s="161">
        <v>5243</v>
      </c>
      <c r="B140" s="157" t="s">
        <v>494</v>
      </c>
      <c r="C140" s="158">
        <v>0</v>
      </c>
      <c r="D140" s="162">
        <v>0</v>
      </c>
      <c r="E140" s="157"/>
    </row>
    <row r="141" spans="1:5" x14ac:dyDescent="0.2">
      <c r="A141" s="161">
        <v>5244</v>
      </c>
      <c r="B141" s="157" t="s">
        <v>495</v>
      </c>
      <c r="C141" s="158">
        <v>0</v>
      </c>
      <c r="D141" s="162">
        <v>0</v>
      </c>
      <c r="E141" s="157"/>
    </row>
    <row r="142" spans="1:5" x14ac:dyDescent="0.2">
      <c r="A142" s="161">
        <v>5250</v>
      </c>
      <c r="B142" s="157" t="s">
        <v>22</v>
      </c>
      <c r="C142" s="158">
        <v>0</v>
      </c>
      <c r="D142" s="162">
        <v>0</v>
      </c>
      <c r="E142" s="157"/>
    </row>
    <row r="143" spans="1:5" x14ac:dyDescent="0.2">
      <c r="A143" s="161">
        <v>5251</v>
      </c>
      <c r="B143" s="157" t="s">
        <v>496</v>
      </c>
      <c r="C143" s="158">
        <v>0</v>
      </c>
      <c r="D143" s="162">
        <v>0</v>
      </c>
      <c r="E143" s="157"/>
    </row>
    <row r="144" spans="1:5" x14ac:dyDescent="0.2">
      <c r="A144" s="161">
        <v>5252</v>
      </c>
      <c r="B144" s="157" t="s">
        <v>497</v>
      </c>
      <c r="C144" s="158">
        <v>0</v>
      </c>
      <c r="D144" s="162">
        <v>0</v>
      </c>
      <c r="E144" s="157"/>
    </row>
    <row r="145" spans="1:5" x14ac:dyDescent="0.2">
      <c r="A145" s="161">
        <v>5259</v>
      </c>
      <c r="B145" s="157" t="s">
        <v>498</v>
      </c>
      <c r="C145" s="158">
        <v>0</v>
      </c>
      <c r="D145" s="162">
        <v>0</v>
      </c>
      <c r="E145" s="157"/>
    </row>
    <row r="146" spans="1:5" x14ac:dyDescent="0.2">
      <c r="A146" s="161">
        <v>5260</v>
      </c>
      <c r="B146" s="157" t="s">
        <v>23</v>
      </c>
      <c r="C146" s="158">
        <v>0</v>
      </c>
      <c r="D146" s="162">
        <v>0</v>
      </c>
      <c r="E146" s="157"/>
    </row>
    <row r="147" spans="1:5" x14ac:dyDescent="0.2">
      <c r="A147" s="161">
        <v>5261</v>
      </c>
      <c r="B147" s="157" t="s">
        <v>499</v>
      </c>
      <c r="C147" s="158">
        <v>0</v>
      </c>
      <c r="D147" s="162">
        <v>0</v>
      </c>
      <c r="E147" s="157"/>
    </row>
    <row r="148" spans="1:5" x14ac:dyDescent="0.2">
      <c r="A148" s="161">
        <v>5262</v>
      </c>
      <c r="B148" s="157" t="s">
        <v>500</v>
      </c>
      <c r="C148" s="158">
        <v>0</v>
      </c>
      <c r="D148" s="162">
        <v>0</v>
      </c>
      <c r="E148" s="157"/>
    </row>
    <row r="149" spans="1:5" x14ac:dyDescent="0.2">
      <c r="A149" s="161">
        <v>5270</v>
      </c>
      <c r="B149" s="157" t="s">
        <v>24</v>
      </c>
      <c r="C149" s="158">
        <v>0</v>
      </c>
      <c r="D149" s="162">
        <v>0</v>
      </c>
      <c r="E149" s="157"/>
    </row>
    <row r="150" spans="1:5" x14ac:dyDescent="0.2">
      <c r="A150" s="161">
        <v>5271</v>
      </c>
      <c r="B150" s="157" t="s">
        <v>501</v>
      </c>
      <c r="C150" s="158">
        <v>0</v>
      </c>
      <c r="D150" s="162">
        <v>0</v>
      </c>
      <c r="E150" s="157"/>
    </row>
    <row r="151" spans="1:5" x14ac:dyDescent="0.2">
      <c r="A151" s="161">
        <v>5280</v>
      </c>
      <c r="B151" s="157" t="s">
        <v>6</v>
      </c>
      <c r="C151" s="158">
        <v>0</v>
      </c>
      <c r="D151" s="162">
        <v>0</v>
      </c>
      <c r="E151" s="157"/>
    </row>
    <row r="152" spans="1:5" x14ac:dyDescent="0.2">
      <c r="A152" s="161">
        <v>5281</v>
      </c>
      <c r="B152" s="157" t="s">
        <v>502</v>
      </c>
      <c r="C152" s="158">
        <v>0</v>
      </c>
      <c r="D152" s="162">
        <v>0</v>
      </c>
      <c r="E152" s="157"/>
    </row>
    <row r="153" spans="1:5" x14ac:dyDescent="0.2">
      <c r="A153" s="161">
        <v>5282</v>
      </c>
      <c r="B153" s="157" t="s">
        <v>503</v>
      </c>
      <c r="C153" s="158">
        <v>0</v>
      </c>
      <c r="D153" s="162">
        <v>0</v>
      </c>
      <c r="E153" s="157"/>
    </row>
    <row r="154" spans="1:5" x14ac:dyDescent="0.2">
      <c r="A154" s="161">
        <v>5283</v>
      </c>
      <c r="B154" s="157" t="s">
        <v>504</v>
      </c>
      <c r="C154" s="158">
        <v>0</v>
      </c>
      <c r="D154" s="162">
        <v>0</v>
      </c>
      <c r="E154" s="157"/>
    </row>
    <row r="155" spans="1:5" x14ac:dyDescent="0.2">
      <c r="A155" s="161">
        <v>5284</v>
      </c>
      <c r="B155" s="157" t="s">
        <v>505</v>
      </c>
      <c r="C155" s="158">
        <v>0</v>
      </c>
      <c r="D155" s="162">
        <v>0</v>
      </c>
      <c r="E155" s="157"/>
    </row>
    <row r="156" spans="1:5" x14ac:dyDescent="0.2">
      <c r="A156" s="161">
        <v>5285</v>
      </c>
      <c r="B156" s="157" t="s">
        <v>506</v>
      </c>
      <c r="C156" s="158">
        <v>0</v>
      </c>
      <c r="D156" s="162">
        <v>0</v>
      </c>
      <c r="E156" s="157"/>
    </row>
    <row r="157" spans="1:5" x14ac:dyDescent="0.2">
      <c r="A157" s="161">
        <v>5290</v>
      </c>
      <c r="B157" s="157" t="s">
        <v>25</v>
      </c>
      <c r="C157" s="158">
        <v>0</v>
      </c>
      <c r="D157" s="162">
        <v>0</v>
      </c>
      <c r="E157" s="157"/>
    </row>
    <row r="158" spans="1:5" x14ac:dyDescent="0.2">
      <c r="A158" s="161">
        <v>5291</v>
      </c>
      <c r="B158" s="157" t="s">
        <v>507</v>
      </c>
      <c r="C158" s="158">
        <v>0</v>
      </c>
      <c r="D158" s="162">
        <v>0</v>
      </c>
      <c r="E158" s="157"/>
    </row>
    <row r="159" spans="1:5" x14ac:dyDescent="0.2">
      <c r="A159" s="161">
        <v>5292</v>
      </c>
      <c r="B159" s="157" t="s">
        <v>508</v>
      </c>
      <c r="C159" s="158">
        <v>0</v>
      </c>
      <c r="D159" s="162">
        <v>0</v>
      </c>
      <c r="E159" s="157"/>
    </row>
    <row r="160" spans="1:5" x14ac:dyDescent="0.2">
      <c r="A160" s="161">
        <v>5300</v>
      </c>
      <c r="B160" s="157" t="s">
        <v>509</v>
      </c>
      <c r="C160" s="158">
        <v>0</v>
      </c>
      <c r="D160" s="162">
        <v>0</v>
      </c>
      <c r="E160" s="157"/>
    </row>
    <row r="161" spans="1:5" x14ac:dyDescent="0.2">
      <c r="A161" s="161">
        <v>5310</v>
      </c>
      <c r="B161" s="157" t="s">
        <v>3</v>
      </c>
      <c r="C161" s="158">
        <v>0</v>
      </c>
      <c r="D161" s="162">
        <v>0</v>
      </c>
      <c r="E161" s="157"/>
    </row>
    <row r="162" spans="1:5" x14ac:dyDescent="0.2">
      <c r="A162" s="161">
        <v>5311</v>
      </c>
      <c r="B162" s="157" t="s">
        <v>510</v>
      </c>
      <c r="C162" s="158">
        <v>0</v>
      </c>
      <c r="D162" s="162">
        <v>0</v>
      </c>
      <c r="E162" s="157"/>
    </row>
    <row r="163" spans="1:5" x14ac:dyDescent="0.2">
      <c r="A163" s="161">
        <v>5312</v>
      </c>
      <c r="B163" s="157" t="s">
        <v>511</v>
      </c>
      <c r="C163" s="158">
        <v>0</v>
      </c>
      <c r="D163" s="162">
        <v>0</v>
      </c>
      <c r="E163" s="157"/>
    </row>
    <row r="164" spans="1:5" x14ac:dyDescent="0.2">
      <c r="A164" s="161">
        <v>5320</v>
      </c>
      <c r="B164" s="157" t="s">
        <v>4</v>
      </c>
      <c r="C164" s="158">
        <v>0</v>
      </c>
      <c r="D164" s="162">
        <v>0</v>
      </c>
      <c r="E164" s="157"/>
    </row>
    <row r="165" spans="1:5" x14ac:dyDescent="0.2">
      <c r="A165" s="161">
        <v>5321</v>
      </c>
      <c r="B165" s="157" t="s">
        <v>512</v>
      </c>
      <c r="C165" s="158">
        <v>0</v>
      </c>
      <c r="D165" s="162">
        <v>0</v>
      </c>
      <c r="E165" s="157"/>
    </row>
    <row r="166" spans="1:5" x14ac:dyDescent="0.2">
      <c r="A166" s="161">
        <v>5322</v>
      </c>
      <c r="B166" s="157" t="s">
        <v>513</v>
      </c>
      <c r="C166" s="158">
        <v>0</v>
      </c>
      <c r="D166" s="162">
        <v>0</v>
      </c>
      <c r="E166" s="157"/>
    </row>
    <row r="167" spans="1:5" x14ac:dyDescent="0.2">
      <c r="A167" s="161">
        <v>5330</v>
      </c>
      <c r="B167" s="157" t="s">
        <v>5</v>
      </c>
      <c r="C167" s="158">
        <v>0</v>
      </c>
      <c r="D167" s="162">
        <v>0</v>
      </c>
      <c r="E167" s="157"/>
    </row>
    <row r="168" spans="1:5" x14ac:dyDescent="0.2">
      <c r="A168" s="161">
        <v>5331</v>
      </c>
      <c r="B168" s="157" t="s">
        <v>514</v>
      </c>
      <c r="C168" s="158">
        <v>0</v>
      </c>
      <c r="D168" s="162">
        <v>0</v>
      </c>
      <c r="E168" s="157"/>
    </row>
    <row r="169" spans="1:5" x14ac:dyDescent="0.2">
      <c r="A169" s="161">
        <v>5332</v>
      </c>
      <c r="B169" s="157" t="s">
        <v>515</v>
      </c>
      <c r="C169" s="158">
        <v>0</v>
      </c>
      <c r="D169" s="162">
        <v>0</v>
      </c>
      <c r="E169" s="157"/>
    </row>
    <row r="170" spans="1:5" x14ac:dyDescent="0.2">
      <c r="A170" s="161">
        <v>5400</v>
      </c>
      <c r="B170" s="157" t="s">
        <v>516</v>
      </c>
      <c r="C170" s="158">
        <v>0</v>
      </c>
      <c r="D170" s="162">
        <v>0</v>
      </c>
      <c r="E170" s="157"/>
    </row>
    <row r="171" spans="1:5" x14ac:dyDescent="0.2">
      <c r="A171" s="161">
        <v>5410</v>
      </c>
      <c r="B171" s="157" t="s">
        <v>26</v>
      </c>
      <c r="C171" s="158">
        <v>0</v>
      </c>
      <c r="D171" s="162">
        <v>0</v>
      </c>
      <c r="E171" s="157"/>
    </row>
    <row r="172" spans="1:5" x14ac:dyDescent="0.2">
      <c r="A172" s="161">
        <v>5411</v>
      </c>
      <c r="B172" s="157" t="s">
        <v>517</v>
      </c>
      <c r="C172" s="158">
        <v>0</v>
      </c>
      <c r="D172" s="162">
        <v>0</v>
      </c>
      <c r="E172" s="157"/>
    </row>
    <row r="173" spans="1:5" x14ac:dyDescent="0.2">
      <c r="A173" s="161">
        <v>5412</v>
      </c>
      <c r="B173" s="157" t="s">
        <v>518</v>
      </c>
      <c r="C173" s="158">
        <v>0</v>
      </c>
      <c r="D173" s="162">
        <v>0</v>
      </c>
      <c r="E173" s="157"/>
    </row>
    <row r="174" spans="1:5" x14ac:dyDescent="0.2">
      <c r="A174" s="161">
        <v>5420</v>
      </c>
      <c r="B174" s="157" t="s">
        <v>27</v>
      </c>
      <c r="C174" s="158">
        <v>0</v>
      </c>
      <c r="D174" s="162">
        <v>0</v>
      </c>
      <c r="E174" s="157"/>
    </row>
    <row r="175" spans="1:5" x14ac:dyDescent="0.2">
      <c r="A175" s="161">
        <v>5421</v>
      </c>
      <c r="B175" s="157" t="s">
        <v>519</v>
      </c>
      <c r="C175" s="158">
        <v>0</v>
      </c>
      <c r="D175" s="162">
        <v>0</v>
      </c>
      <c r="E175" s="157"/>
    </row>
    <row r="176" spans="1:5" x14ac:dyDescent="0.2">
      <c r="A176" s="161">
        <v>5422</v>
      </c>
      <c r="B176" s="157" t="s">
        <v>520</v>
      </c>
      <c r="C176" s="158">
        <v>0</v>
      </c>
      <c r="D176" s="162">
        <v>0</v>
      </c>
      <c r="E176" s="157"/>
    </row>
    <row r="177" spans="1:5" x14ac:dyDescent="0.2">
      <c r="A177" s="161">
        <v>5430</v>
      </c>
      <c r="B177" s="157" t="s">
        <v>28</v>
      </c>
      <c r="C177" s="158">
        <v>0</v>
      </c>
      <c r="D177" s="162">
        <v>0</v>
      </c>
      <c r="E177" s="157"/>
    </row>
    <row r="178" spans="1:5" x14ac:dyDescent="0.2">
      <c r="A178" s="161">
        <v>5431</v>
      </c>
      <c r="B178" s="157" t="s">
        <v>521</v>
      </c>
      <c r="C178" s="158">
        <v>0</v>
      </c>
      <c r="D178" s="162">
        <v>0</v>
      </c>
      <c r="E178" s="157"/>
    </row>
    <row r="179" spans="1:5" x14ac:dyDescent="0.2">
      <c r="A179" s="161">
        <v>5432</v>
      </c>
      <c r="B179" s="157" t="s">
        <v>522</v>
      </c>
      <c r="C179" s="158">
        <v>0</v>
      </c>
      <c r="D179" s="162">
        <v>0</v>
      </c>
      <c r="E179" s="157"/>
    </row>
    <row r="180" spans="1:5" x14ac:dyDescent="0.2">
      <c r="A180" s="161">
        <v>5440</v>
      </c>
      <c r="B180" s="157" t="s">
        <v>29</v>
      </c>
      <c r="C180" s="158">
        <v>0</v>
      </c>
      <c r="D180" s="162">
        <v>0</v>
      </c>
      <c r="E180" s="157"/>
    </row>
    <row r="181" spans="1:5" x14ac:dyDescent="0.2">
      <c r="A181" s="161">
        <v>5441</v>
      </c>
      <c r="B181" s="157" t="s">
        <v>29</v>
      </c>
      <c r="C181" s="158">
        <v>0</v>
      </c>
      <c r="D181" s="162">
        <v>0</v>
      </c>
      <c r="E181" s="157"/>
    </row>
    <row r="182" spans="1:5" x14ac:dyDescent="0.2">
      <c r="A182" s="161">
        <v>5450</v>
      </c>
      <c r="B182" s="157" t="s">
        <v>30</v>
      </c>
      <c r="C182" s="158">
        <v>0</v>
      </c>
      <c r="D182" s="162">
        <v>0</v>
      </c>
      <c r="E182" s="157"/>
    </row>
    <row r="183" spans="1:5" x14ac:dyDescent="0.2">
      <c r="A183" s="161">
        <v>5451</v>
      </c>
      <c r="B183" s="157" t="s">
        <v>523</v>
      </c>
      <c r="C183" s="158">
        <v>0</v>
      </c>
      <c r="D183" s="162">
        <v>0</v>
      </c>
      <c r="E183" s="157"/>
    </row>
    <row r="184" spans="1:5" x14ac:dyDescent="0.2">
      <c r="A184" s="161">
        <v>5452</v>
      </c>
      <c r="B184" s="157" t="s">
        <v>524</v>
      </c>
      <c r="C184" s="158">
        <v>0</v>
      </c>
      <c r="D184" s="162">
        <v>0</v>
      </c>
      <c r="E184" s="157"/>
    </row>
    <row r="185" spans="1:5" x14ac:dyDescent="0.2">
      <c r="A185" s="161">
        <v>5500</v>
      </c>
      <c r="B185" s="157" t="s">
        <v>525</v>
      </c>
      <c r="C185" s="158">
        <v>71655.13</v>
      </c>
      <c r="D185" s="162">
        <v>0.01</v>
      </c>
      <c r="E185" s="157"/>
    </row>
    <row r="186" spans="1:5" x14ac:dyDescent="0.2">
      <c r="A186" s="161">
        <v>5510</v>
      </c>
      <c r="B186" s="157" t="s">
        <v>31</v>
      </c>
      <c r="C186" s="158">
        <v>71655.13</v>
      </c>
      <c r="D186" s="162">
        <v>0.01</v>
      </c>
      <c r="E186" s="157"/>
    </row>
    <row r="187" spans="1:5" x14ac:dyDescent="0.2">
      <c r="A187" s="161">
        <v>5511</v>
      </c>
      <c r="B187" s="157" t="s">
        <v>526</v>
      </c>
      <c r="C187" s="158">
        <v>0</v>
      </c>
      <c r="D187" s="162">
        <v>0</v>
      </c>
      <c r="E187" s="157"/>
    </row>
    <row r="188" spans="1:5" x14ac:dyDescent="0.2">
      <c r="A188" s="161">
        <v>5512</v>
      </c>
      <c r="B188" s="157" t="s">
        <v>527</v>
      </c>
      <c r="C188" s="158">
        <v>0</v>
      </c>
      <c r="D188" s="162">
        <v>0</v>
      </c>
      <c r="E188" s="157"/>
    </row>
    <row r="189" spans="1:5" x14ac:dyDescent="0.2">
      <c r="A189" s="161">
        <v>5513</v>
      </c>
      <c r="B189" s="157" t="s">
        <v>528</v>
      </c>
      <c r="C189" s="158">
        <v>0</v>
      </c>
      <c r="D189" s="162">
        <v>0</v>
      </c>
      <c r="E189" s="157"/>
    </row>
    <row r="190" spans="1:5" x14ac:dyDescent="0.2">
      <c r="A190" s="161">
        <v>5514</v>
      </c>
      <c r="B190" s="157" t="s">
        <v>529</v>
      </c>
      <c r="C190" s="158">
        <v>0</v>
      </c>
      <c r="D190" s="162">
        <v>0</v>
      </c>
      <c r="E190" s="157"/>
    </row>
    <row r="191" spans="1:5" x14ac:dyDescent="0.2">
      <c r="A191" s="161">
        <v>5515</v>
      </c>
      <c r="B191" s="157" t="s">
        <v>530</v>
      </c>
      <c r="C191" s="158">
        <v>67110.19</v>
      </c>
      <c r="D191" s="162">
        <v>0.01</v>
      </c>
      <c r="E191" s="157"/>
    </row>
    <row r="192" spans="1:5" x14ac:dyDescent="0.2">
      <c r="A192" s="161">
        <v>5516</v>
      </c>
      <c r="B192" s="157" t="s">
        <v>531</v>
      </c>
      <c r="C192" s="158">
        <v>0</v>
      </c>
      <c r="D192" s="162">
        <v>0</v>
      </c>
      <c r="E192" s="157"/>
    </row>
    <row r="193" spans="1:5" x14ac:dyDescent="0.2">
      <c r="A193" s="161">
        <v>5517</v>
      </c>
      <c r="B193" s="157" t="s">
        <v>532</v>
      </c>
      <c r="C193" s="158">
        <v>4544.9399999999996</v>
      </c>
      <c r="D193" s="162">
        <v>0</v>
      </c>
      <c r="E193" s="157"/>
    </row>
    <row r="194" spans="1:5" x14ac:dyDescent="0.2">
      <c r="A194" s="161">
        <v>5518</v>
      </c>
      <c r="B194" s="157" t="s">
        <v>533</v>
      </c>
      <c r="C194" s="158">
        <v>0</v>
      </c>
      <c r="D194" s="162">
        <v>0</v>
      </c>
      <c r="E194" s="157"/>
    </row>
    <row r="195" spans="1:5" x14ac:dyDescent="0.2">
      <c r="A195" s="161">
        <v>5520</v>
      </c>
      <c r="B195" s="157" t="s">
        <v>7</v>
      </c>
      <c r="C195" s="158">
        <v>0</v>
      </c>
      <c r="D195" s="162">
        <v>0</v>
      </c>
      <c r="E195" s="157"/>
    </row>
    <row r="196" spans="1:5" x14ac:dyDescent="0.2">
      <c r="A196" s="161">
        <v>5521</v>
      </c>
      <c r="B196" s="157" t="s">
        <v>534</v>
      </c>
      <c r="C196" s="158">
        <v>0</v>
      </c>
      <c r="D196" s="162">
        <v>0</v>
      </c>
      <c r="E196" s="157"/>
    </row>
    <row r="197" spans="1:5" x14ac:dyDescent="0.2">
      <c r="A197" s="161">
        <v>5522</v>
      </c>
      <c r="B197" s="157" t="s">
        <v>535</v>
      </c>
      <c r="C197" s="158">
        <v>0</v>
      </c>
      <c r="D197" s="162">
        <v>0</v>
      </c>
      <c r="E197" s="157"/>
    </row>
    <row r="198" spans="1:5" x14ac:dyDescent="0.2">
      <c r="A198" s="161">
        <v>5530</v>
      </c>
      <c r="B198" s="157" t="s">
        <v>32</v>
      </c>
      <c r="C198" s="158">
        <v>0</v>
      </c>
      <c r="D198" s="162">
        <v>0</v>
      </c>
      <c r="E198" s="157"/>
    </row>
    <row r="199" spans="1:5" x14ac:dyDescent="0.2">
      <c r="A199" s="161">
        <v>5531</v>
      </c>
      <c r="B199" s="157" t="s">
        <v>536</v>
      </c>
      <c r="C199" s="158">
        <v>0</v>
      </c>
      <c r="D199" s="162">
        <v>0</v>
      </c>
      <c r="E199" s="157"/>
    </row>
    <row r="200" spans="1:5" x14ac:dyDescent="0.2">
      <c r="A200" s="161">
        <v>5532</v>
      </c>
      <c r="B200" s="157" t="s">
        <v>537</v>
      </c>
      <c r="C200" s="158">
        <v>0</v>
      </c>
      <c r="D200" s="162">
        <v>0</v>
      </c>
      <c r="E200" s="157"/>
    </row>
    <row r="201" spans="1:5" x14ac:dyDescent="0.2">
      <c r="A201" s="161">
        <v>5533</v>
      </c>
      <c r="B201" s="157" t="s">
        <v>538</v>
      </c>
      <c r="C201" s="158">
        <v>0</v>
      </c>
      <c r="D201" s="162">
        <v>0</v>
      </c>
      <c r="E201" s="157"/>
    </row>
    <row r="202" spans="1:5" x14ac:dyDescent="0.2">
      <c r="A202" s="161">
        <v>5534</v>
      </c>
      <c r="B202" s="157" t="s">
        <v>539</v>
      </c>
      <c r="C202" s="158">
        <v>0</v>
      </c>
      <c r="D202" s="162">
        <v>0</v>
      </c>
      <c r="E202" s="157"/>
    </row>
    <row r="203" spans="1:5" x14ac:dyDescent="0.2">
      <c r="A203" s="161">
        <v>5535</v>
      </c>
      <c r="B203" s="157" t="s">
        <v>540</v>
      </c>
      <c r="C203" s="158">
        <v>0</v>
      </c>
      <c r="D203" s="162">
        <v>0</v>
      </c>
      <c r="E203" s="157"/>
    </row>
    <row r="204" spans="1:5" x14ac:dyDescent="0.2">
      <c r="A204" s="161">
        <v>5540</v>
      </c>
      <c r="B204" s="157" t="s">
        <v>54</v>
      </c>
      <c r="C204" s="158">
        <v>0</v>
      </c>
      <c r="D204" s="162">
        <v>0</v>
      </c>
      <c r="E204" s="157"/>
    </row>
    <row r="205" spans="1:5" x14ac:dyDescent="0.2">
      <c r="A205" s="161">
        <v>5541</v>
      </c>
      <c r="B205" s="157" t="s">
        <v>54</v>
      </c>
      <c r="C205" s="158">
        <v>0</v>
      </c>
      <c r="D205" s="162">
        <v>0</v>
      </c>
      <c r="E205" s="157"/>
    </row>
    <row r="206" spans="1:5" x14ac:dyDescent="0.2">
      <c r="A206" s="161">
        <v>5550</v>
      </c>
      <c r="B206" s="157" t="s">
        <v>33</v>
      </c>
      <c r="C206" s="158">
        <v>0</v>
      </c>
      <c r="D206" s="162">
        <v>0</v>
      </c>
      <c r="E206" s="157"/>
    </row>
    <row r="207" spans="1:5" x14ac:dyDescent="0.2">
      <c r="A207" s="161">
        <v>5551</v>
      </c>
      <c r="B207" s="157" t="s">
        <v>33</v>
      </c>
      <c r="C207" s="158">
        <v>0</v>
      </c>
      <c r="D207" s="162">
        <v>0</v>
      </c>
      <c r="E207" s="157"/>
    </row>
    <row r="208" spans="1:5" x14ac:dyDescent="0.2">
      <c r="A208" s="161">
        <v>5590</v>
      </c>
      <c r="B208" s="157" t="s">
        <v>34</v>
      </c>
      <c r="C208" s="158">
        <v>0</v>
      </c>
      <c r="D208" s="162">
        <v>0</v>
      </c>
      <c r="E208" s="157"/>
    </row>
    <row r="209" spans="1:5" x14ac:dyDescent="0.2">
      <c r="A209" s="161">
        <v>5591</v>
      </c>
      <c r="B209" s="157" t="s">
        <v>541</v>
      </c>
      <c r="C209" s="158">
        <v>0</v>
      </c>
      <c r="D209" s="162">
        <v>0</v>
      </c>
      <c r="E209" s="157"/>
    </row>
    <row r="210" spans="1:5" x14ac:dyDescent="0.2">
      <c r="A210" s="161">
        <v>5592</v>
      </c>
      <c r="B210" s="157" t="s">
        <v>542</v>
      </c>
      <c r="C210" s="158">
        <v>0</v>
      </c>
      <c r="D210" s="162">
        <v>0</v>
      </c>
      <c r="E210" s="157"/>
    </row>
    <row r="211" spans="1:5" x14ac:dyDescent="0.2">
      <c r="A211" s="161">
        <v>5593</v>
      </c>
      <c r="B211" s="157" t="s">
        <v>543</v>
      </c>
      <c r="C211" s="158">
        <v>0</v>
      </c>
      <c r="D211" s="162">
        <v>0</v>
      </c>
      <c r="E211" s="157"/>
    </row>
    <row r="212" spans="1:5" x14ac:dyDescent="0.2">
      <c r="A212" s="161">
        <v>5594</v>
      </c>
      <c r="B212" s="157" t="s">
        <v>544</v>
      </c>
      <c r="C212" s="158">
        <v>0</v>
      </c>
      <c r="D212" s="162">
        <v>0</v>
      </c>
      <c r="E212" s="157"/>
    </row>
    <row r="213" spans="1:5" x14ac:dyDescent="0.2">
      <c r="A213" s="161">
        <v>5595</v>
      </c>
      <c r="B213" s="157" t="s">
        <v>545</v>
      </c>
      <c r="C213" s="158">
        <v>0</v>
      </c>
      <c r="D213" s="162">
        <v>0</v>
      </c>
      <c r="E213" s="157"/>
    </row>
    <row r="214" spans="1:5" x14ac:dyDescent="0.2">
      <c r="A214" s="161">
        <v>5596</v>
      </c>
      <c r="B214" s="157" t="s">
        <v>116</v>
      </c>
      <c r="C214" s="158">
        <v>0</v>
      </c>
      <c r="D214" s="162">
        <v>0</v>
      </c>
      <c r="E214" s="157"/>
    </row>
    <row r="215" spans="1:5" x14ac:dyDescent="0.2">
      <c r="A215" s="161">
        <v>5597</v>
      </c>
      <c r="B215" s="157" t="s">
        <v>546</v>
      </c>
      <c r="C215" s="158">
        <v>0</v>
      </c>
      <c r="D215" s="162">
        <v>0</v>
      </c>
      <c r="E215" s="157"/>
    </row>
    <row r="216" spans="1:5" x14ac:dyDescent="0.2">
      <c r="A216" s="161">
        <v>5598</v>
      </c>
      <c r="B216" s="157" t="s">
        <v>547</v>
      </c>
      <c r="C216" s="158">
        <v>0</v>
      </c>
      <c r="D216" s="162">
        <v>0</v>
      </c>
      <c r="E216" s="157"/>
    </row>
    <row r="217" spans="1:5" x14ac:dyDescent="0.2">
      <c r="A217" s="161">
        <v>5599</v>
      </c>
      <c r="B217" s="157" t="s">
        <v>548</v>
      </c>
      <c r="C217" s="158">
        <v>0</v>
      </c>
      <c r="D217" s="162">
        <v>0</v>
      </c>
      <c r="E217" s="157"/>
    </row>
    <row r="218" spans="1:5" x14ac:dyDescent="0.2">
      <c r="A218" s="161">
        <v>5600</v>
      </c>
      <c r="B218" s="157" t="s">
        <v>549</v>
      </c>
      <c r="C218" s="158">
        <v>0</v>
      </c>
      <c r="D218" s="162">
        <v>0</v>
      </c>
      <c r="E218" s="157"/>
    </row>
    <row r="219" spans="1:5" x14ac:dyDescent="0.2">
      <c r="A219" s="161">
        <v>5610</v>
      </c>
      <c r="B219" s="157" t="s">
        <v>38</v>
      </c>
      <c r="C219" s="158">
        <v>0</v>
      </c>
      <c r="D219" s="162">
        <v>0</v>
      </c>
      <c r="E219" s="157"/>
    </row>
    <row r="220" spans="1:5" x14ac:dyDescent="0.2">
      <c r="A220" s="161">
        <v>5611</v>
      </c>
      <c r="B220" s="157" t="s">
        <v>550</v>
      </c>
      <c r="C220" s="158">
        <v>0</v>
      </c>
      <c r="D220" s="162">
        <v>0</v>
      </c>
      <c r="E220" s="157"/>
    </row>
    <row r="222" spans="1:5" x14ac:dyDescent="0.2">
      <c r="B222" s="145" t="s">
        <v>56</v>
      </c>
    </row>
    <row r="227" spans="1:1" ht="15" x14ac:dyDescent="0.25">
      <c r="A227" s="135" t="s">
        <v>160</v>
      </c>
    </row>
    <row r="228" spans="1:1" ht="15" x14ac:dyDescent="0.25">
      <c r="A228" s="135" t="s">
        <v>161</v>
      </c>
    </row>
    <row r="229" spans="1:1" ht="15" x14ac:dyDescent="0.25">
      <c r="A229" s="135" t="s">
        <v>162</v>
      </c>
    </row>
    <row r="230" spans="1:1" ht="15" x14ac:dyDescent="0.25">
      <c r="A230" s="135" t="s">
        <v>163</v>
      </c>
    </row>
  </sheetData>
  <sheetProtection formatCells="0" formatColumns="0" formatRows="0" insertColumns="0" insertRows="0" insertHyperlinks="0" deleteColumns="0" deleteRows="0" sort="0" autoFilter="0" pivotTables="0"/>
  <mergeCells count="3">
    <mergeCell ref="A1:C1"/>
    <mergeCell ref="A2:C2"/>
    <mergeCell ref="A3:C3"/>
  </mergeCells>
  <pageMargins left="0.7" right="0.7" top="0.75" bottom="0.75" header="0.3" footer="0.3"/>
  <pageSetup scale="6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2BE8A-0C62-4F08-8394-C6BC7BE90FBB}">
  <sheetPr codeName="Hoja6">
    <pageSetUpPr fitToPage="1"/>
  </sheetPr>
  <dimension ref="A1:E37"/>
  <sheetViews>
    <sheetView topLeftCell="A7" workbookViewId="0">
      <selection activeCell="C14" sqref="C14:C17"/>
    </sheetView>
  </sheetViews>
  <sheetFormatPr baseColWidth="10" defaultColWidth="10.6640625" defaultRowHeight="11.25" customHeight="1" x14ac:dyDescent="0.2"/>
  <cols>
    <col min="1" max="1" width="11.6640625" style="169" customWidth="1"/>
    <col min="2" max="2" width="56.1640625" style="169" customWidth="1"/>
    <col min="3" max="3" width="26.6640625" style="169" customWidth="1"/>
    <col min="4" max="5" width="19.5" style="169" customWidth="1"/>
    <col min="6" max="16384" width="10.6640625" style="169"/>
  </cols>
  <sheetData>
    <row r="1" spans="1:5" ht="18.95" customHeight="1" x14ac:dyDescent="0.2">
      <c r="A1" s="715" t="str">
        <f>'ESF (2)'!A1</f>
        <v>Instituto Municipal de Vivienda de Irapuato, Gto</v>
      </c>
      <c r="B1" s="715"/>
      <c r="C1" s="715"/>
      <c r="D1" s="163" t="s">
        <v>202</v>
      </c>
      <c r="E1" s="164">
        <f>'Notas a los Edos Financieros'!D1</f>
        <v>2021</v>
      </c>
    </row>
    <row r="2" spans="1:5" ht="18.95" customHeight="1" x14ac:dyDescent="0.2">
      <c r="A2" s="715" t="s">
        <v>551</v>
      </c>
      <c r="B2" s="715"/>
      <c r="C2" s="715"/>
      <c r="D2" s="163" t="s">
        <v>204</v>
      </c>
      <c r="E2" s="164" t="str">
        <f>'Notas a los Edos Financieros'!D2</f>
        <v>Anual</v>
      </c>
    </row>
    <row r="3" spans="1:5" ht="18.95" customHeight="1" x14ac:dyDescent="0.2">
      <c r="A3" s="715" t="str">
        <f>'ESF (2)'!A3</f>
        <v>Correspondiente del 01 de Enero al 31 de Diciembre 2021</v>
      </c>
      <c r="B3" s="715"/>
      <c r="C3" s="715"/>
      <c r="D3" s="163" t="s">
        <v>207</v>
      </c>
      <c r="E3" s="164">
        <f>'Notas a los Edos Financieros'!D3</f>
        <v>4</v>
      </c>
    </row>
    <row r="4" spans="1:5" x14ac:dyDescent="0.2">
      <c r="A4" s="165" t="s">
        <v>268</v>
      </c>
      <c r="B4" s="166"/>
      <c r="C4" s="166"/>
      <c r="D4" s="166"/>
      <c r="E4" s="166"/>
    </row>
    <row r="6" spans="1:5" x14ac:dyDescent="0.2">
      <c r="A6" s="166" t="s">
        <v>552</v>
      </c>
      <c r="B6" s="166"/>
      <c r="C6" s="166"/>
      <c r="D6" s="166"/>
      <c r="E6" s="166"/>
    </row>
    <row r="7" spans="1:5" x14ac:dyDescent="0.2">
      <c r="A7" s="167" t="s">
        <v>270</v>
      </c>
      <c r="B7" s="167" t="s">
        <v>271</v>
      </c>
      <c r="C7" s="167" t="s">
        <v>272</v>
      </c>
      <c r="D7" s="167" t="s">
        <v>273</v>
      </c>
      <c r="E7" s="167" t="s">
        <v>377</v>
      </c>
    </row>
    <row r="8" spans="1:5" x14ac:dyDescent="0.2">
      <c r="A8" s="168">
        <v>3110</v>
      </c>
      <c r="B8" s="169" t="s">
        <v>4</v>
      </c>
      <c r="C8" s="170">
        <v>79427667.859999999</v>
      </c>
      <c r="D8" s="169" t="s">
        <v>553</v>
      </c>
      <c r="E8" s="169" t="s">
        <v>554</v>
      </c>
    </row>
    <row r="9" spans="1:5" x14ac:dyDescent="0.2">
      <c r="A9" s="168">
        <v>3120</v>
      </c>
      <c r="B9" s="169" t="s">
        <v>107</v>
      </c>
      <c r="C9" s="170">
        <v>0</v>
      </c>
    </row>
    <row r="10" spans="1:5" x14ac:dyDescent="0.2">
      <c r="A10" s="168">
        <v>3130</v>
      </c>
      <c r="B10" s="169" t="s">
        <v>108</v>
      </c>
      <c r="C10" s="170">
        <v>0</v>
      </c>
    </row>
    <row r="12" spans="1:5" x14ac:dyDescent="0.2">
      <c r="A12" s="166" t="s">
        <v>555</v>
      </c>
      <c r="B12" s="166"/>
      <c r="C12" s="166"/>
      <c r="D12" s="166"/>
      <c r="E12" s="166"/>
    </row>
    <row r="13" spans="1:5" x14ac:dyDescent="0.2">
      <c r="A13" s="167" t="s">
        <v>270</v>
      </c>
      <c r="B13" s="167" t="s">
        <v>271</v>
      </c>
      <c r="C13" s="167" t="s">
        <v>272</v>
      </c>
      <c r="D13" s="167" t="s">
        <v>556</v>
      </c>
      <c r="E13" s="167"/>
    </row>
    <row r="14" spans="1:5" x14ac:dyDescent="0.2">
      <c r="A14" s="168">
        <v>3210</v>
      </c>
      <c r="B14" s="169" t="s">
        <v>557</v>
      </c>
      <c r="C14" s="170">
        <v>-2999113.45</v>
      </c>
    </row>
    <row r="15" spans="1:5" x14ac:dyDescent="0.2">
      <c r="A15" s="168">
        <v>3220</v>
      </c>
      <c r="B15" s="169" t="s">
        <v>111</v>
      </c>
      <c r="C15" s="170">
        <v>11721721.34</v>
      </c>
    </row>
    <row r="16" spans="1:5" x14ac:dyDescent="0.2">
      <c r="A16" s="168">
        <v>3230</v>
      </c>
      <c r="B16" s="169" t="s">
        <v>112</v>
      </c>
      <c r="C16" s="170">
        <v>758619.35</v>
      </c>
    </row>
    <row r="17" spans="1:3" x14ac:dyDescent="0.2">
      <c r="A17" s="168">
        <v>3231</v>
      </c>
      <c r="B17" s="169" t="s">
        <v>558</v>
      </c>
      <c r="C17" s="170">
        <v>758619.35</v>
      </c>
    </row>
    <row r="18" spans="1:3" x14ac:dyDescent="0.2">
      <c r="A18" s="168">
        <v>3232</v>
      </c>
      <c r="B18" s="169" t="s">
        <v>559</v>
      </c>
      <c r="C18" s="170">
        <v>0</v>
      </c>
    </row>
    <row r="19" spans="1:3" x14ac:dyDescent="0.2">
      <c r="A19" s="168">
        <v>3233</v>
      </c>
      <c r="B19" s="169" t="s">
        <v>560</v>
      </c>
      <c r="C19" s="170">
        <v>0</v>
      </c>
    </row>
    <row r="20" spans="1:3" x14ac:dyDescent="0.2">
      <c r="A20" s="168">
        <v>3239</v>
      </c>
      <c r="B20" s="169" t="s">
        <v>561</v>
      </c>
      <c r="C20" s="170">
        <v>0</v>
      </c>
    </row>
    <row r="21" spans="1:3" x14ac:dyDescent="0.2">
      <c r="A21" s="168">
        <v>3240</v>
      </c>
      <c r="B21" s="169" t="s">
        <v>113</v>
      </c>
      <c r="C21" s="170">
        <v>0</v>
      </c>
    </row>
    <row r="22" spans="1:3" x14ac:dyDescent="0.2">
      <c r="A22" s="168">
        <v>3241</v>
      </c>
      <c r="B22" s="169" t="s">
        <v>562</v>
      </c>
      <c r="C22" s="170">
        <v>0</v>
      </c>
    </row>
    <row r="23" spans="1:3" x14ac:dyDescent="0.2">
      <c r="A23" s="168">
        <v>3242</v>
      </c>
      <c r="B23" s="169" t="s">
        <v>563</v>
      </c>
      <c r="C23" s="170">
        <v>0</v>
      </c>
    </row>
    <row r="24" spans="1:3" x14ac:dyDescent="0.2">
      <c r="A24" s="168">
        <v>3243</v>
      </c>
      <c r="B24" s="169" t="s">
        <v>564</v>
      </c>
      <c r="C24" s="170">
        <v>0</v>
      </c>
    </row>
    <row r="25" spans="1:3" x14ac:dyDescent="0.2">
      <c r="A25" s="168">
        <v>3250</v>
      </c>
      <c r="B25" s="169" t="s">
        <v>114</v>
      </c>
      <c r="C25" s="170">
        <v>0</v>
      </c>
    </row>
    <row r="26" spans="1:3" x14ac:dyDescent="0.2">
      <c r="A26" s="168">
        <v>3251</v>
      </c>
      <c r="B26" s="169" t="s">
        <v>565</v>
      </c>
      <c r="C26" s="170">
        <v>0</v>
      </c>
    </row>
    <row r="27" spans="1:3" x14ac:dyDescent="0.2">
      <c r="A27" s="168">
        <v>3252</v>
      </c>
      <c r="B27" s="169" t="s">
        <v>566</v>
      </c>
      <c r="C27" s="170">
        <v>0</v>
      </c>
    </row>
    <row r="29" spans="1:3" x14ac:dyDescent="0.2">
      <c r="B29" s="145" t="s">
        <v>56</v>
      </c>
    </row>
    <row r="33" spans="1:1" ht="15" x14ac:dyDescent="0.25">
      <c r="A33" s="135"/>
    </row>
    <row r="34" spans="1:1" ht="15" x14ac:dyDescent="0.25">
      <c r="A34" s="135" t="s">
        <v>160</v>
      </c>
    </row>
    <row r="35" spans="1:1" ht="15" x14ac:dyDescent="0.25">
      <c r="A35" s="135" t="s">
        <v>161</v>
      </c>
    </row>
    <row r="36" spans="1:1" ht="15" x14ac:dyDescent="0.25">
      <c r="A36" s="135" t="s">
        <v>162</v>
      </c>
    </row>
    <row r="37" spans="1:1" ht="15" x14ac:dyDescent="0.25">
      <c r="A37" s="135" t="s">
        <v>163</v>
      </c>
    </row>
  </sheetData>
  <sheetProtection formatCells="0" formatColumns="0" formatRows="0" insertColumns="0" insertRows="0" insertHyperlinks="0" deleteColumns="0" deleteRows="0" sort="0" autoFilter="0" pivotTables="0"/>
  <mergeCells count="3">
    <mergeCell ref="A1:C1"/>
    <mergeCell ref="A2:C2"/>
    <mergeCell ref="A3:C3"/>
  </mergeCells>
  <pageMargins left="0.70866141732283472" right="0.70866141732283472" top="0.74803149606299213" bottom="0.74803149606299213" header="0.31496062992125984" footer="0.31496062992125984"/>
  <pageSetup scale="7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8A159-8975-4B65-B537-ABFA530306B7}">
  <sheetPr codeName="Hoja8">
    <pageSetUpPr fitToPage="1"/>
  </sheetPr>
  <dimension ref="A1:H130"/>
  <sheetViews>
    <sheetView topLeftCell="A94" workbookViewId="0">
      <selection activeCell="C113" sqref="C113"/>
    </sheetView>
  </sheetViews>
  <sheetFormatPr baseColWidth="10" defaultColWidth="10.6640625" defaultRowHeight="11.25" customHeight="1" x14ac:dyDescent="0.2"/>
  <cols>
    <col min="1" max="1" width="11.6640625" style="169" customWidth="1"/>
    <col min="2" max="2" width="74" style="169" bestFit="1" customWidth="1"/>
    <col min="3" max="3" width="17.83203125" style="169" bestFit="1" customWidth="1"/>
    <col min="4" max="4" width="19.1640625" style="169" bestFit="1" customWidth="1"/>
    <col min="5" max="5" width="22.33203125" style="169" customWidth="1"/>
    <col min="6" max="6" width="10.6640625" style="169"/>
    <col min="7" max="7" width="25.83203125" style="169" bestFit="1" customWidth="1"/>
    <col min="8" max="16384" width="10.6640625" style="169"/>
  </cols>
  <sheetData>
    <row r="1" spans="1:5" s="171" customFormat="1" ht="18.95" customHeight="1" x14ac:dyDescent="0.2">
      <c r="A1" s="715" t="str">
        <f>'ESF (2)'!A1</f>
        <v>Instituto Municipal de Vivienda de Irapuato, Gto</v>
      </c>
      <c r="B1" s="715"/>
      <c r="C1" s="715"/>
      <c r="D1" s="163" t="s">
        <v>202</v>
      </c>
      <c r="E1" s="164">
        <f>'Notas a los Edos Financieros'!D1</f>
        <v>2021</v>
      </c>
    </row>
    <row r="2" spans="1:5" s="171" customFormat="1" ht="18.95" customHeight="1" x14ac:dyDescent="0.2">
      <c r="A2" s="715" t="s">
        <v>567</v>
      </c>
      <c r="B2" s="715"/>
      <c r="C2" s="715"/>
      <c r="D2" s="163" t="s">
        <v>204</v>
      </c>
      <c r="E2" s="164" t="str">
        <f>'Notas a los Edos Financieros'!D2</f>
        <v>Anual</v>
      </c>
    </row>
    <row r="3" spans="1:5" s="171" customFormat="1" ht="18.95" customHeight="1" x14ac:dyDescent="0.2">
      <c r="A3" s="715" t="str">
        <f>'ESF (2)'!A3</f>
        <v>Correspondiente del 01 de Enero al 31 de Diciembre 2021</v>
      </c>
      <c r="B3" s="715"/>
      <c r="C3" s="715"/>
      <c r="D3" s="163" t="s">
        <v>207</v>
      </c>
      <c r="E3" s="164">
        <f>'Notas a los Edos Financieros'!D3</f>
        <v>4</v>
      </c>
    </row>
    <row r="4" spans="1:5" x14ac:dyDescent="0.2">
      <c r="A4" s="165" t="s">
        <v>268</v>
      </c>
      <c r="B4" s="166"/>
      <c r="C4" s="166"/>
      <c r="D4" s="166"/>
      <c r="E4" s="166"/>
    </row>
    <row r="6" spans="1:5" x14ac:dyDescent="0.2">
      <c r="A6" s="166" t="s">
        <v>568</v>
      </c>
      <c r="B6" s="166"/>
      <c r="C6" s="166"/>
      <c r="D6" s="166"/>
    </row>
    <row r="7" spans="1:5" x14ac:dyDescent="0.2">
      <c r="A7" s="167" t="s">
        <v>270</v>
      </c>
      <c r="B7" s="167" t="s">
        <v>569</v>
      </c>
      <c r="C7" s="172">
        <v>2021</v>
      </c>
      <c r="D7" s="172">
        <v>2020</v>
      </c>
    </row>
    <row r="8" spans="1:5" x14ac:dyDescent="0.2">
      <c r="A8" s="168">
        <v>1111</v>
      </c>
      <c r="B8" s="169" t="s">
        <v>570</v>
      </c>
      <c r="C8" s="170">
        <v>0</v>
      </c>
      <c r="D8" s="170">
        <v>0</v>
      </c>
    </row>
    <row r="9" spans="1:5" x14ac:dyDescent="0.2">
      <c r="A9" s="168">
        <v>1112</v>
      </c>
      <c r="B9" s="169" t="s">
        <v>571</v>
      </c>
      <c r="C9" s="170">
        <v>0</v>
      </c>
      <c r="D9" s="170">
        <v>0</v>
      </c>
    </row>
    <row r="10" spans="1:5" x14ac:dyDescent="0.2">
      <c r="A10" s="168">
        <v>1113</v>
      </c>
      <c r="B10" s="169" t="s">
        <v>572</v>
      </c>
      <c r="C10" s="170">
        <v>607514.82999999996</v>
      </c>
      <c r="D10" s="170">
        <v>4457430.79</v>
      </c>
    </row>
    <row r="11" spans="1:5" x14ac:dyDescent="0.2">
      <c r="A11" s="168">
        <v>1114</v>
      </c>
      <c r="B11" s="169" t="s">
        <v>274</v>
      </c>
      <c r="C11" s="170">
        <v>0</v>
      </c>
      <c r="D11" s="170">
        <v>0</v>
      </c>
    </row>
    <row r="12" spans="1:5" x14ac:dyDescent="0.2">
      <c r="A12" s="168">
        <v>1115</v>
      </c>
      <c r="B12" s="169" t="s">
        <v>275</v>
      </c>
      <c r="C12" s="170">
        <v>0</v>
      </c>
      <c r="D12" s="170">
        <v>0</v>
      </c>
    </row>
    <row r="13" spans="1:5" x14ac:dyDescent="0.2">
      <c r="A13" s="168">
        <v>1116</v>
      </c>
      <c r="B13" s="169" t="s">
        <v>573</v>
      </c>
      <c r="C13" s="170">
        <v>0</v>
      </c>
      <c r="D13" s="170">
        <v>0</v>
      </c>
    </row>
    <row r="14" spans="1:5" x14ac:dyDescent="0.2">
      <c r="A14" s="168">
        <v>1119</v>
      </c>
      <c r="B14" s="169" t="s">
        <v>574</v>
      </c>
      <c r="C14" s="170">
        <v>0</v>
      </c>
      <c r="D14" s="170">
        <v>0</v>
      </c>
    </row>
    <row r="15" spans="1:5" x14ac:dyDescent="0.2">
      <c r="A15" s="173">
        <v>1110</v>
      </c>
      <c r="B15" s="174" t="s">
        <v>575</v>
      </c>
      <c r="C15" s="175">
        <v>607514.82999999996</v>
      </c>
      <c r="D15" s="175">
        <v>4457430.79</v>
      </c>
    </row>
    <row r="18" spans="1:4" x14ac:dyDescent="0.2">
      <c r="A18" s="166" t="s">
        <v>576</v>
      </c>
      <c r="B18" s="166"/>
      <c r="C18" s="166"/>
      <c r="D18" s="166"/>
    </row>
    <row r="19" spans="1:4" x14ac:dyDescent="0.2">
      <c r="A19" s="167" t="s">
        <v>270</v>
      </c>
      <c r="B19" s="167" t="s">
        <v>569</v>
      </c>
      <c r="C19" s="172" t="s">
        <v>577</v>
      </c>
      <c r="D19" s="172" t="s">
        <v>578</v>
      </c>
    </row>
    <row r="20" spans="1:4" x14ac:dyDescent="0.2">
      <c r="A20" s="173">
        <v>1230</v>
      </c>
      <c r="B20" s="176" t="s">
        <v>89</v>
      </c>
      <c r="C20" s="175">
        <v>0</v>
      </c>
      <c r="D20" s="175">
        <v>0</v>
      </c>
    </row>
    <row r="21" spans="1:4" x14ac:dyDescent="0.2">
      <c r="A21" s="168">
        <v>1231</v>
      </c>
      <c r="B21" s="169" t="s">
        <v>321</v>
      </c>
      <c r="C21" s="170">
        <v>0</v>
      </c>
      <c r="D21" s="170">
        <v>0</v>
      </c>
    </row>
    <row r="22" spans="1:4" x14ac:dyDescent="0.2">
      <c r="A22" s="168">
        <v>1232</v>
      </c>
      <c r="B22" s="169" t="s">
        <v>322</v>
      </c>
      <c r="C22" s="170">
        <v>0</v>
      </c>
      <c r="D22" s="170">
        <v>0</v>
      </c>
    </row>
    <row r="23" spans="1:4" x14ac:dyDescent="0.2">
      <c r="A23" s="168">
        <v>1233</v>
      </c>
      <c r="B23" s="169" t="s">
        <v>323</v>
      </c>
      <c r="C23" s="170">
        <v>0</v>
      </c>
      <c r="D23" s="170">
        <v>0</v>
      </c>
    </row>
    <row r="24" spans="1:4" x14ac:dyDescent="0.2">
      <c r="A24" s="168">
        <v>1234</v>
      </c>
      <c r="B24" s="169" t="s">
        <v>324</v>
      </c>
      <c r="C24" s="170">
        <v>0</v>
      </c>
      <c r="D24" s="170">
        <v>0</v>
      </c>
    </row>
    <row r="25" spans="1:4" x14ac:dyDescent="0.2">
      <c r="A25" s="168">
        <v>1235</v>
      </c>
      <c r="B25" s="169" t="s">
        <v>325</v>
      </c>
      <c r="C25" s="170">
        <v>0</v>
      </c>
      <c r="D25" s="170">
        <v>0</v>
      </c>
    </row>
    <row r="26" spans="1:4" x14ac:dyDescent="0.2">
      <c r="A26" s="168">
        <v>1236</v>
      </c>
      <c r="B26" s="169" t="s">
        <v>326</v>
      </c>
      <c r="C26" s="170">
        <v>0</v>
      </c>
      <c r="D26" s="170">
        <v>0</v>
      </c>
    </row>
    <row r="27" spans="1:4" x14ac:dyDescent="0.2">
      <c r="A27" s="168">
        <v>1239</v>
      </c>
      <c r="B27" s="169" t="s">
        <v>327</v>
      </c>
      <c r="C27" s="170">
        <v>0</v>
      </c>
      <c r="D27" s="170">
        <v>0</v>
      </c>
    </row>
    <row r="28" spans="1:4" x14ac:dyDescent="0.2">
      <c r="A28" s="173">
        <v>1240</v>
      </c>
      <c r="B28" s="176" t="s">
        <v>91</v>
      </c>
      <c r="C28" s="175">
        <v>1705031.99</v>
      </c>
      <c r="D28" s="175">
        <v>0</v>
      </c>
    </row>
    <row r="29" spans="1:4" x14ac:dyDescent="0.2">
      <c r="A29" s="168">
        <v>1241</v>
      </c>
      <c r="B29" s="169" t="s">
        <v>330</v>
      </c>
      <c r="C29" s="170">
        <v>806793.9</v>
      </c>
      <c r="D29" s="170">
        <v>0</v>
      </c>
    </row>
    <row r="30" spans="1:4" x14ac:dyDescent="0.2">
      <c r="A30" s="168">
        <v>1242</v>
      </c>
      <c r="B30" s="169" t="s">
        <v>332</v>
      </c>
      <c r="C30" s="170">
        <v>45270.77</v>
      </c>
      <c r="D30" s="170">
        <v>0</v>
      </c>
    </row>
    <row r="31" spans="1:4" x14ac:dyDescent="0.2">
      <c r="A31" s="168">
        <v>1243</v>
      </c>
      <c r="B31" s="169" t="s">
        <v>333</v>
      </c>
      <c r="C31" s="170">
        <v>0</v>
      </c>
      <c r="D31" s="170">
        <v>0</v>
      </c>
    </row>
    <row r="32" spans="1:4" x14ac:dyDescent="0.2">
      <c r="A32" s="168">
        <v>1244</v>
      </c>
      <c r="B32" s="169" t="s">
        <v>334</v>
      </c>
      <c r="C32" s="170">
        <v>758022</v>
      </c>
      <c r="D32" s="170">
        <v>0</v>
      </c>
    </row>
    <row r="33" spans="1:4" x14ac:dyDescent="0.2">
      <c r="A33" s="168">
        <v>1245</v>
      </c>
      <c r="B33" s="169" t="s">
        <v>335</v>
      </c>
      <c r="C33" s="170">
        <v>0</v>
      </c>
      <c r="D33" s="170">
        <v>0</v>
      </c>
    </row>
    <row r="34" spans="1:4" x14ac:dyDescent="0.2">
      <c r="A34" s="168">
        <v>1246</v>
      </c>
      <c r="B34" s="169" t="s">
        <v>336</v>
      </c>
      <c r="C34" s="170">
        <v>94945.32</v>
      </c>
      <c r="D34" s="170">
        <v>0</v>
      </c>
    </row>
    <row r="35" spans="1:4" x14ac:dyDescent="0.2">
      <c r="A35" s="168">
        <v>1247</v>
      </c>
      <c r="B35" s="169" t="s">
        <v>337</v>
      </c>
      <c r="C35" s="170">
        <v>0</v>
      </c>
      <c r="D35" s="170">
        <v>0</v>
      </c>
    </row>
    <row r="36" spans="1:4" x14ac:dyDescent="0.2">
      <c r="A36" s="168">
        <v>1248</v>
      </c>
      <c r="B36" s="169" t="s">
        <v>338</v>
      </c>
      <c r="C36" s="170">
        <v>0</v>
      </c>
      <c r="D36" s="170">
        <v>0</v>
      </c>
    </row>
    <row r="37" spans="1:4" x14ac:dyDescent="0.2">
      <c r="A37" s="173">
        <v>1250</v>
      </c>
      <c r="B37" s="176" t="s">
        <v>93</v>
      </c>
      <c r="C37" s="175">
        <v>45449.440000000002</v>
      </c>
      <c r="D37" s="175">
        <v>0</v>
      </c>
    </row>
    <row r="38" spans="1:4" x14ac:dyDescent="0.2">
      <c r="A38" s="168">
        <v>1251</v>
      </c>
      <c r="B38" s="169" t="s">
        <v>342</v>
      </c>
      <c r="C38" s="170">
        <v>45449.440000000002</v>
      </c>
      <c r="D38" s="170">
        <v>0</v>
      </c>
    </row>
    <row r="39" spans="1:4" x14ac:dyDescent="0.2">
      <c r="A39" s="168">
        <v>1252</v>
      </c>
      <c r="B39" s="169" t="s">
        <v>343</v>
      </c>
      <c r="C39" s="170">
        <v>0</v>
      </c>
      <c r="D39" s="170">
        <v>0</v>
      </c>
    </row>
    <row r="40" spans="1:4" x14ac:dyDescent="0.2">
      <c r="A40" s="168">
        <v>1253</v>
      </c>
      <c r="B40" s="169" t="s">
        <v>344</v>
      </c>
      <c r="C40" s="170">
        <v>0</v>
      </c>
      <c r="D40" s="170">
        <v>0</v>
      </c>
    </row>
    <row r="41" spans="1:4" x14ac:dyDescent="0.2">
      <c r="A41" s="168">
        <v>1254</v>
      </c>
      <c r="B41" s="169" t="s">
        <v>345</v>
      </c>
      <c r="C41" s="170">
        <v>0</v>
      </c>
      <c r="D41" s="170">
        <v>0</v>
      </c>
    </row>
    <row r="42" spans="1:4" x14ac:dyDescent="0.2">
      <c r="A42" s="168">
        <v>1259</v>
      </c>
      <c r="B42" s="169" t="s">
        <v>346</v>
      </c>
      <c r="C42" s="170">
        <v>0</v>
      </c>
      <c r="D42" s="170">
        <v>0</v>
      </c>
    </row>
    <row r="43" spans="1:4" x14ac:dyDescent="0.2">
      <c r="A43" s="168"/>
      <c r="B43" s="174" t="s">
        <v>579</v>
      </c>
      <c r="C43" s="175">
        <v>1705031.99</v>
      </c>
      <c r="D43" s="175">
        <f>D20+D28+D37</f>
        <v>0</v>
      </c>
    </row>
    <row r="45" spans="1:4" x14ac:dyDescent="0.2">
      <c r="A45" s="166" t="s">
        <v>580</v>
      </c>
      <c r="B45" s="166"/>
      <c r="C45" s="166"/>
      <c r="D45" s="166"/>
    </row>
    <row r="46" spans="1:4" x14ac:dyDescent="0.2">
      <c r="A46" s="167" t="s">
        <v>270</v>
      </c>
      <c r="B46" s="167" t="s">
        <v>569</v>
      </c>
      <c r="C46" s="172">
        <v>2021</v>
      </c>
      <c r="D46" s="172">
        <v>2020</v>
      </c>
    </row>
    <row r="47" spans="1:4" x14ac:dyDescent="0.2">
      <c r="A47" s="173">
        <v>3210</v>
      </c>
      <c r="B47" s="176" t="s">
        <v>581</v>
      </c>
      <c r="C47" s="175">
        <v>-2999113.45</v>
      </c>
      <c r="D47" s="175">
        <v>-239306.68</v>
      </c>
    </row>
    <row r="48" spans="1:4" x14ac:dyDescent="0.2">
      <c r="A48" s="168"/>
      <c r="B48" s="174" t="s">
        <v>582</v>
      </c>
      <c r="C48" s="175">
        <f>+C49+C61+C93+C96</f>
        <v>71655.13</v>
      </c>
      <c r="D48" s="175">
        <v>0</v>
      </c>
    </row>
    <row r="49" spans="1:4" x14ac:dyDescent="0.2">
      <c r="A49" s="173">
        <v>5400</v>
      </c>
      <c r="B49" s="176" t="s">
        <v>516</v>
      </c>
      <c r="C49" s="175">
        <v>0</v>
      </c>
      <c r="D49" s="175">
        <v>0</v>
      </c>
    </row>
    <row r="50" spans="1:4" x14ac:dyDescent="0.2">
      <c r="A50" s="168">
        <v>5410</v>
      </c>
      <c r="B50" s="169" t="s">
        <v>583</v>
      </c>
      <c r="C50" s="170">
        <v>0</v>
      </c>
      <c r="D50" s="170">
        <v>0</v>
      </c>
    </row>
    <row r="51" spans="1:4" x14ac:dyDescent="0.2">
      <c r="A51" s="168">
        <v>5411</v>
      </c>
      <c r="B51" s="169" t="s">
        <v>517</v>
      </c>
      <c r="C51" s="170">
        <v>0</v>
      </c>
      <c r="D51" s="170">
        <v>0</v>
      </c>
    </row>
    <row r="52" spans="1:4" x14ac:dyDescent="0.2">
      <c r="A52" s="168">
        <v>5420</v>
      </c>
      <c r="B52" s="169" t="s">
        <v>584</v>
      </c>
      <c r="C52" s="170">
        <v>0</v>
      </c>
      <c r="D52" s="170">
        <v>0</v>
      </c>
    </row>
    <row r="53" spans="1:4" x14ac:dyDescent="0.2">
      <c r="A53" s="168">
        <v>5421</v>
      </c>
      <c r="B53" s="169" t="s">
        <v>519</v>
      </c>
      <c r="C53" s="170">
        <v>0</v>
      </c>
      <c r="D53" s="170">
        <v>0</v>
      </c>
    </row>
    <row r="54" spans="1:4" x14ac:dyDescent="0.2">
      <c r="A54" s="168">
        <v>5430</v>
      </c>
      <c r="B54" s="169" t="s">
        <v>585</v>
      </c>
      <c r="C54" s="170">
        <v>0</v>
      </c>
      <c r="D54" s="170">
        <v>0</v>
      </c>
    </row>
    <row r="55" spans="1:4" x14ac:dyDescent="0.2">
      <c r="A55" s="168">
        <v>5431</v>
      </c>
      <c r="B55" s="169" t="s">
        <v>521</v>
      </c>
      <c r="C55" s="170">
        <v>0</v>
      </c>
      <c r="D55" s="170">
        <v>0</v>
      </c>
    </row>
    <row r="56" spans="1:4" x14ac:dyDescent="0.2">
      <c r="A56" s="168">
        <v>5440</v>
      </c>
      <c r="B56" s="169" t="s">
        <v>586</v>
      </c>
      <c r="C56" s="170">
        <v>0</v>
      </c>
      <c r="D56" s="170">
        <v>0</v>
      </c>
    </row>
    <row r="57" spans="1:4" x14ac:dyDescent="0.2">
      <c r="A57" s="168">
        <v>5441</v>
      </c>
      <c r="B57" s="169" t="s">
        <v>586</v>
      </c>
      <c r="C57" s="170">
        <v>0</v>
      </c>
      <c r="D57" s="170">
        <v>0</v>
      </c>
    </row>
    <row r="58" spans="1:4" x14ac:dyDescent="0.2">
      <c r="A58" s="168">
        <v>5450</v>
      </c>
      <c r="B58" s="169" t="s">
        <v>587</v>
      </c>
      <c r="C58" s="170">
        <v>0</v>
      </c>
      <c r="D58" s="170">
        <v>0</v>
      </c>
    </row>
    <row r="59" spans="1:4" x14ac:dyDescent="0.2">
      <c r="A59" s="168">
        <v>5451</v>
      </c>
      <c r="B59" s="169" t="s">
        <v>523</v>
      </c>
      <c r="C59" s="170">
        <v>0</v>
      </c>
      <c r="D59" s="170">
        <v>0</v>
      </c>
    </row>
    <row r="60" spans="1:4" x14ac:dyDescent="0.2">
      <c r="A60" s="168">
        <v>5452</v>
      </c>
      <c r="B60" s="169" t="s">
        <v>524</v>
      </c>
      <c r="C60" s="170">
        <v>0</v>
      </c>
      <c r="D60" s="170">
        <v>0</v>
      </c>
    </row>
    <row r="61" spans="1:4" x14ac:dyDescent="0.2">
      <c r="A61" s="173">
        <v>5500</v>
      </c>
      <c r="B61" s="176" t="s">
        <v>525</v>
      </c>
      <c r="C61" s="175">
        <v>71655.13</v>
      </c>
      <c r="D61" s="175">
        <v>0</v>
      </c>
    </row>
    <row r="62" spans="1:4" x14ac:dyDescent="0.2">
      <c r="A62" s="168">
        <v>5510</v>
      </c>
      <c r="B62" s="169" t="s">
        <v>31</v>
      </c>
      <c r="C62" s="170">
        <v>71655.13</v>
      </c>
      <c r="D62" s="170">
        <v>0</v>
      </c>
    </row>
    <row r="63" spans="1:4" x14ac:dyDescent="0.2">
      <c r="A63" s="168">
        <v>5511</v>
      </c>
      <c r="B63" s="169" t="s">
        <v>526</v>
      </c>
      <c r="C63" s="170">
        <v>0</v>
      </c>
      <c r="D63" s="170">
        <v>0</v>
      </c>
    </row>
    <row r="64" spans="1:4" x14ac:dyDescent="0.2">
      <c r="A64" s="168">
        <v>5512</v>
      </c>
      <c r="B64" s="169" t="s">
        <v>527</v>
      </c>
      <c r="C64" s="170">
        <v>0</v>
      </c>
      <c r="D64" s="170">
        <v>0</v>
      </c>
    </row>
    <row r="65" spans="1:4" x14ac:dyDescent="0.2">
      <c r="A65" s="168">
        <v>5513</v>
      </c>
      <c r="B65" s="169" t="s">
        <v>528</v>
      </c>
      <c r="C65" s="170">
        <v>0</v>
      </c>
      <c r="D65" s="170">
        <v>0</v>
      </c>
    </row>
    <row r="66" spans="1:4" x14ac:dyDescent="0.2">
      <c r="A66" s="168">
        <v>5514</v>
      </c>
      <c r="B66" s="169" t="s">
        <v>529</v>
      </c>
      <c r="C66" s="170">
        <v>0</v>
      </c>
      <c r="D66" s="170">
        <v>0</v>
      </c>
    </row>
    <row r="67" spans="1:4" x14ac:dyDescent="0.2">
      <c r="A67" s="168">
        <v>5515</v>
      </c>
      <c r="B67" s="169" t="s">
        <v>530</v>
      </c>
      <c r="C67" s="170">
        <v>67110.19</v>
      </c>
      <c r="D67" s="170">
        <v>0</v>
      </c>
    </row>
    <row r="68" spans="1:4" x14ac:dyDescent="0.2">
      <c r="A68" s="168">
        <v>5516</v>
      </c>
      <c r="B68" s="169" t="s">
        <v>531</v>
      </c>
      <c r="C68" s="170">
        <v>0</v>
      </c>
      <c r="D68" s="170">
        <v>0</v>
      </c>
    </row>
    <row r="69" spans="1:4" x14ac:dyDescent="0.2">
      <c r="A69" s="168">
        <v>5517</v>
      </c>
      <c r="B69" s="169" t="s">
        <v>532</v>
      </c>
      <c r="C69" s="170">
        <v>4544.9399999999996</v>
      </c>
      <c r="D69" s="170">
        <v>0</v>
      </c>
    </row>
    <row r="70" spans="1:4" x14ac:dyDescent="0.2">
      <c r="A70" s="168">
        <v>5518</v>
      </c>
      <c r="B70" s="169" t="s">
        <v>533</v>
      </c>
      <c r="C70" s="170">
        <v>0</v>
      </c>
      <c r="D70" s="170">
        <v>0</v>
      </c>
    </row>
    <row r="71" spans="1:4" x14ac:dyDescent="0.2">
      <c r="A71" s="168">
        <v>5520</v>
      </c>
      <c r="B71" s="169" t="s">
        <v>7</v>
      </c>
      <c r="C71" s="170">
        <v>0</v>
      </c>
      <c r="D71" s="170">
        <v>0</v>
      </c>
    </row>
    <row r="72" spans="1:4" x14ac:dyDescent="0.2">
      <c r="A72" s="168">
        <v>5521</v>
      </c>
      <c r="B72" s="169" t="s">
        <v>534</v>
      </c>
      <c r="C72" s="170">
        <v>0</v>
      </c>
      <c r="D72" s="170">
        <v>0</v>
      </c>
    </row>
    <row r="73" spans="1:4" x14ac:dyDescent="0.2">
      <c r="A73" s="168">
        <v>5522</v>
      </c>
      <c r="B73" s="169" t="s">
        <v>535</v>
      </c>
      <c r="C73" s="170">
        <v>0</v>
      </c>
      <c r="D73" s="170">
        <v>0</v>
      </c>
    </row>
    <row r="74" spans="1:4" x14ac:dyDescent="0.2">
      <c r="A74" s="168">
        <v>5530</v>
      </c>
      <c r="B74" s="169" t="s">
        <v>32</v>
      </c>
      <c r="C74" s="170">
        <v>0</v>
      </c>
      <c r="D74" s="170">
        <v>0</v>
      </c>
    </row>
    <row r="75" spans="1:4" x14ac:dyDescent="0.2">
      <c r="A75" s="168">
        <v>5531</v>
      </c>
      <c r="B75" s="169" t="s">
        <v>536</v>
      </c>
      <c r="C75" s="170">
        <v>0</v>
      </c>
      <c r="D75" s="170">
        <v>0</v>
      </c>
    </row>
    <row r="76" spans="1:4" x14ac:dyDescent="0.2">
      <c r="A76" s="168">
        <v>5532</v>
      </c>
      <c r="B76" s="169" t="s">
        <v>537</v>
      </c>
      <c r="C76" s="170">
        <v>0</v>
      </c>
      <c r="D76" s="170">
        <v>0</v>
      </c>
    </row>
    <row r="77" spans="1:4" x14ac:dyDescent="0.2">
      <c r="A77" s="168">
        <v>5533</v>
      </c>
      <c r="B77" s="169" t="s">
        <v>538</v>
      </c>
      <c r="C77" s="170">
        <v>0</v>
      </c>
      <c r="D77" s="170">
        <v>0</v>
      </c>
    </row>
    <row r="78" spans="1:4" x14ac:dyDescent="0.2">
      <c r="A78" s="168">
        <v>5534</v>
      </c>
      <c r="B78" s="169" t="s">
        <v>539</v>
      </c>
      <c r="C78" s="170">
        <v>0</v>
      </c>
      <c r="D78" s="170">
        <v>0</v>
      </c>
    </row>
    <row r="79" spans="1:4" x14ac:dyDescent="0.2">
      <c r="A79" s="168">
        <v>5535</v>
      </c>
      <c r="B79" s="169" t="s">
        <v>540</v>
      </c>
      <c r="C79" s="170">
        <v>0</v>
      </c>
      <c r="D79" s="170">
        <v>0</v>
      </c>
    </row>
    <row r="80" spans="1:4" x14ac:dyDescent="0.2">
      <c r="A80" s="168">
        <v>5540</v>
      </c>
      <c r="B80" s="169" t="s">
        <v>54</v>
      </c>
      <c r="C80" s="170">
        <v>0</v>
      </c>
      <c r="D80" s="170">
        <v>0</v>
      </c>
    </row>
    <row r="81" spans="1:4" x14ac:dyDescent="0.2">
      <c r="A81" s="168">
        <v>5541</v>
      </c>
      <c r="B81" s="169" t="s">
        <v>54</v>
      </c>
      <c r="C81" s="170">
        <v>0</v>
      </c>
      <c r="D81" s="170">
        <v>0</v>
      </c>
    </row>
    <row r="82" spans="1:4" x14ac:dyDescent="0.2">
      <c r="A82" s="168">
        <v>5550</v>
      </c>
      <c r="B82" s="169" t="s">
        <v>33</v>
      </c>
      <c r="C82" s="170">
        <v>0</v>
      </c>
      <c r="D82" s="170">
        <v>0</v>
      </c>
    </row>
    <row r="83" spans="1:4" x14ac:dyDescent="0.2">
      <c r="A83" s="168">
        <v>5551</v>
      </c>
      <c r="B83" s="169" t="s">
        <v>33</v>
      </c>
      <c r="C83" s="170">
        <v>0</v>
      </c>
      <c r="D83" s="170">
        <v>0</v>
      </c>
    </row>
    <row r="84" spans="1:4" x14ac:dyDescent="0.2">
      <c r="A84" s="168">
        <v>5590</v>
      </c>
      <c r="B84" s="169" t="s">
        <v>34</v>
      </c>
      <c r="C84" s="170">
        <v>0</v>
      </c>
      <c r="D84" s="170">
        <v>0</v>
      </c>
    </row>
    <row r="85" spans="1:4" x14ac:dyDescent="0.2">
      <c r="A85" s="168">
        <v>5591</v>
      </c>
      <c r="B85" s="169" t="s">
        <v>541</v>
      </c>
      <c r="C85" s="170">
        <v>0</v>
      </c>
      <c r="D85" s="170">
        <v>0</v>
      </c>
    </row>
    <row r="86" spans="1:4" x14ac:dyDescent="0.2">
      <c r="A86" s="168">
        <v>5592</v>
      </c>
      <c r="B86" s="169" t="s">
        <v>542</v>
      </c>
      <c r="C86" s="170">
        <v>0</v>
      </c>
      <c r="D86" s="170">
        <v>0</v>
      </c>
    </row>
    <row r="87" spans="1:4" x14ac:dyDescent="0.2">
      <c r="A87" s="168">
        <v>5593</v>
      </c>
      <c r="B87" s="169" t="s">
        <v>543</v>
      </c>
      <c r="C87" s="170">
        <v>0</v>
      </c>
      <c r="D87" s="170">
        <v>0</v>
      </c>
    </row>
    <row r="88" spans="1:4" x14ac:dyDescent="0.2">
      <c r="A88" s="168">
        <v>5594</v>
      </c>
      <c r="B88" s="169" t="s">
        <v>588</v>
      </c>
      <c r="C88" s="170">
        <v>0</v>
      </c>
      <c r="D88" s="170">
        <v>0</v>
      </c>
    </row>
    <row r="89" spans="1:4" x14ac:dyDescent="0.2">
      <c r="A89" s="168">
        <v>5595</v>
      </c>
      <c r="B89" s="169" t="s">
        <v>545</v>
      </c>
      <c r="C89" s="170">
        <v>0</v>
      </c>
      <c r="D89" s="170">
        <v>0</v>
      </c>
    </row>
    <row r="90" spans="1:4" x14ac:dyDescent="0.2">
      <c r="A90" s="168">
        <v>5596</v>
      </c>
      <c r="B90" s="169" t="s">
        <v>116</v>
      </c>
      <c r="C90" s="170">
        <v>0</v>
      </c>
      <c r="D90" s="170">
        <v>0</v>
      </c>
    </row>
    <row r="91" spans="1:4" x14ac:dyDescent="0.2">
      <c r="A91" s="168">
        <v>5597</v>
      </c>
      <c r="B91" s="169" t="s">
        <v>546</v>
      </c>
      <c r="C91" s="170">
        <v>0</v>
      </c>
      <c r="D91" s="170">
        <v>0</v>
      </c>
    </row>
    <row r="92" spans="1:4" x14ac:dyDescent="0.2">
      <c r="A92" s="168">
        <v>5599</v>
      </c>
      <c r="B92" s="169" t="s">
        <v>548</v>
      </c>
      <c r="C92" s="170">
        <v>0</v>
      </c>
      <c r="D92" s="170">
        <v>0</v>
      </c>
    </row>
    <row r="93" spans="1:4" x14ac:dyDescent="0.2">
      <c r="A93" s="173">
        <v>5600</v>
      </c>
      <c r="B93" s="176" t="s">
        <v>549</v>
      </c>
      <c r="C93" s="175">
        <v>0</v>
      </c>
      <c r="D93" s="175">
        <v>0</v>
      </c>
    </row>
    <row r="94" spans="1:4" x14ac:dyDescent="0.2">
      <c r="A94" s="168">
        <v>5610</v>
      </c>
      <c r="B94" s="169" t="s">
        <v>38</v>
      </c>
      <c r="C94" s="170">
        <v>0</v>
      </c>
      <c r="D94" s="170">
        <v>0</v>
      </c>
    </row>
    <row r="95" spans="1:4" x14ac:dyDescent="0.2">
      <c r="A95" s="168">
        <v>5611</v>
      </c>
      <c r="B95" s="169" t="s">
        <v>550</v>
      </c>
      <c r="C95" s="170">
        <v>0</v>
      </c>
      <c r="D95" s="170">
        <v>0</v>
      </c>
    </row>
    <row r="96" spans="1:4" x14ac:dyDescent="0.2">
      <c r="A96" s="173">
        <v>2110</v>
      </c>
      <c r="B96" s="177" t="s">
        <v>589</v>
      </c>
      <c r="C96" s="175">
        <v>0</v>
      </c>
      <c r="D96" s="175">
        <v>0</v>
      </c>
    </row>
    <row r="97" spans="1:4" x14ac:dyDescent="0.2">
      <c r="A97" s="168">
        <v>2111</v>
      </c>
      <c r="B97" s="169" t="s">
        <v>590</v>
      </c>
      <c r="C97" s="170">
        <v>0</v>
      </c>
      <c r="D97" s="170">
        <v>0</v>
      </c>
    </row>
    <row r="98" spans="1:4" x14ac:dyDescent="0.2">
      <c r="A98" s="168">
        <v>2112</v>
      </c>
      <c r="B98" s="169" t="s">
        <v>591</v>
      </c>
      <c r="C98" s="170">
        <v>0</v>
      </c>
      <c r="D98" s="170">
        <v>0</v>
      </c>
    </row>
    <row r="99" spans="1:4" x14ac:dyDescent="0.2">
      <c r="A99" s="168">
        <v>2112</v>
      </c>
      <c r="B99" s="169" t="s">
        <v>592</v>
      </c>
      <c r="C99" s="170">
        <v>0</v>
      </c>
      <c r="D99" s="170">
        <v>0</v>
      </c>
    </row>
    <row r="100" spans="1:4" x14ac:dyDescent="0.2">
      <c r="A100" s="168">
        <v>2115</v>
      </c>
      <c r="B100" s="169" t="s">
        <v>593</v>
      </c>
      <c r="C100" s="170">
        <v>0</v>
      </c>
      <c r="D100" s="170">
        <v>0</v>
      </c>
    </row>
    <row r="101" spans="1:4" x14ac:dyDescent="0.2">
      <c r="A101" s="168">
        <v>2114</v>
      </c>
      <c r="B101" s="169" t="s">
        <v>594</v>
      </c>
      <c r="C101" s="170">
        <v>0</v>
      </c>
      <c r="D101" s="170">
        <v>0</v>
      </c>
    </row>
    <row r="102" spans="1:4" x14ac:dyDescent="0.2">
      <c r="A102" s="168"/>
      <c r="B102" s="174" t="s">
        <v>595</v>
      </c>
      <c r="C102" s="175">
        <v>0</v>
      </c>
      <c r="D102" s="175">
        <v>0</v>
      </c>
    </row>
    <row r="103" spans="1:4" x14ac:dyDescent="0.2">
      <c r="A103" s="173">
        <v>1120</v>
      </c>
      <c r="B103" s="178" t="s">
        <v>596</v>
      </c>
      <c r="C103" s="175">
        <v>0</v>
      </c>
      <c r="D103" s="175">
        <v>0</v>
      </c>
    </row>
    <row r="104" spans="1:4" x14ac:dyDescent="0.2">
      <c r="A104" s="168">
        <v>1124</v>
      </c>
      <c r="B104" s="179" t="s">
        <v>597</v>
      </c>
      <c r="C104" s="170">
        <v>0</v>
      </c>
      <c r="D104" s="170">
        <v>0</v>
      </c>
    </row>
    <row r="105" spans="1:4" x14ac:dyDescent="0.2">
      <c r="A105" s="168">
        <v>1124</v>
      </c>
      <c r="B105" s="179" t="s">
        <v>598</v>
      </c>
      <c r="C105" s="170">
        <v>0</v>
      </c>
      <c r="D105" s="170">
        <v>0</v>
      </c>
    </row>
    <row r="106" spans="1:4" x14ac:dyDescent="0.2">
      <c r="A106" s="168">
        <v>1124</v>
      </c>
      <c r="B106" s="179" t="s">
        <v>599</v>
      </c>
      <c r="C106" s="170">
        <v>0</v>
      </c>
      <c r="D106" s="170">
        <v>0</v>
      </c>
    </row>
    <row r="107" spans="1:4" x14ac:dyDescent="0.2">
      <c r="A107" s="168">
        <v>1124</v>
      </c>
      <c r="B107" s="179" t="s">
        <v>600</v>
      </c>
      <c r="C107" s="170">
        <v>0</v>
      </c>
      <c r="D107" s="170">
        <v>0</v>
      </c>
    </row>
    <row r="108" spans="1:4" x14ac:dyDescent="0.2">
      <c r="A108" s="168">
        <v>1124</v>
      </c>
      <c r="B108" s="179" t="s">
        <v>601</v>
      </c>
      <c r="C108" s="170">
        <v>0</v>
      </c>
      <c r="D108" s="170">
        <v>0</v>
      </c>
    </row>
    <row r="109" spans="1:4" x14ac:dyDescent="0.2">
      <c r="A109" s="168">
        <v>1124</v>
      </c>
      <c r="B109" s="179" t="s">
        <v>602</v>
      </c>
      <c r="C109" s="170">
        <v>0</v>
      </c>
      <c r="D109" s="170">
        <v>0</v>
      </c>
    </row>
    <row r="110" spans="1:4" x14ac:dyDescent="0.2">
      <c r="A110" s="168">
        <v>1122</v>
      </c>
      <c r="B110" s="179" t="s">
        <v>603</v>
      </c>
      <c r="C110" s="170">
        <v>0</v>
      </c>
      <c r="D110" s="170">
        <v>0</v>
      </c>
    </row>
    <row r="111" spans="1:4" x14ac:dyDescent="0.2">
      <c r="A111" s="168">
        <v>1122</v>
      </c>
      <c r="B111" s="179" t="s">
        <v>604</v>
      </c>
      <c r="C111" s="170">
        <v>0</v>
      </c>
      <c r="D111" s="170">
        <v>0</v>
      </c>
    </row>
    <row r="112" spans="1:4" x14ac:dyDescent="0.2">
      <c r="A112" s="168">
        <v>1122</v>
      </c>
      <c r="B112" s="179" t="s">
        <v>605</v>
      </c>
      <c r="C112" s="170">
        <v>0</v>
      </c>
      <c r="D112" s="170">
        <v>0</v>
      </c>
    </row>
    <row r="113" spans="1:4" x14ac:dyDescent="0.2">
      <c r="A113" s="168"/>
      <c r="B113" s="180" t="s">
        <v>606</v>
      </c>
      <c r="C113" s="175">
        <f>C47+C48-C102</f>
        <v>-2927458.3200000003</v>
      </c>
      <c r="D113" s="175">
        <f>D47+D48-D102</f>
        <v>-239306.68</v>
      </c>
    </row>
    <row r="115" spans="1:4" x14ac:dyDescent="0.2">
      <c r="B115" s="145" t="s">
        <v>56</v>
      </c>
    </row>
    <row r="119" spans="1:4" ht="15" x14ac:dyDescent="0.25">
      <c r="A119" s="135" t="s">
        <v>160</v>
      </c>
    </row>
    <row r="120" spans="1:4" ht="15" x14ac:dyDescent="0.25">
      <c r="A120" s="135" t="s">
        <v>161</v>
      </c>
    </row>
    <row r="121" spans="1:4" ht="15" x14ac:dyDescent="0.25">
      <c r="A121" s="135" t="s">
        <v>162</v>
      </c>
    </row>
    <row r="122" spans="1:4" ht="15" x14ac:dyDescent="0.25">
      <c r="A122" s="135" t="s">
        <v>163</v>
      </c>
    </row>
    <row r="123" spans="1:4" ht="15" x14ac:dyDescent="0.25">
      <c r="A123" s="135"/>
    </row>
    <row r="124" spans="1:4" ht="15" x14ac:dyDescent="0.25">
      <c r="A124" s="135"/>
    </row>
    <row r="125" spans="1:4" ht="15" x14ac:dyDescent="0.25">
      <c r="A125" s="135"/>
    </row>
    <row r="130" spans="8:8" x14ac:dyDescent="0.2">
      <c r="H130" s="181"/>
    </row>
  </sheetData>
  <sheetProtection formatCells="0" formatColumns="0" formatRows="0" insertColumns="0" insertRows="0" insertHyperlinks="0" deleteColumns="0" deleteRows="0" sort="0" autoFilter="0" pivotTables="0"/>
  <mergeCells count="3">
    <mergeCell ref="A1:C1"/>
    <mergeCell ref="A2:C2"/>
    <mergeCell ref="A3:C3"/>
  </mergeCells>
  <dataValidations count="2">
    <dataValidation allowBlank="1" showInputMessage="1" showErrorMessage="1" prompt="Importe final del periodo que corresponde la información financiera trimestral que se presenta." sqref="C7 C46" xr:uid="{00000000-0002-0000-1100-000000000000}"/>
    <dataValidation allowBlank="1" showInputMessage="1" showErrorMessage="1" prompt="Saldo al 31 de diciembre del año anterior que se presenta" sqref="D7 D46" xr:uid="{00000000-0002-0000-1100-000001000000}"/>
  </dataValidations>
  <pageMargins left="0.70866141732283472" right="0.70866141732283472" top="0.74803149606299213" bottom="0.74803149606299213" header="0.31496062992125984" footer="0.31496062992125984"/>
  <pageSetup paperSize="9" scale="70" fitToHeight="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A5159-3E6C-4BA2-8C03-A1B94F2A504C}">
  <sheetPr codeName="Hoja10">
    <pageSetUpPr fitToPage="1"/>
  </sheetPr>
  <dimension ref="A1:C32"/>
  <sheetViews>
    <sheetView showGridLines="0" workbookViewId="0">
      <selection activeCell="C20" sqref="C20"/>
    </sheetView>
  </sheetViews>
  <sheetFormatPr baseColWidth="10" defaultColWidth="13.33203125" defaultRowHeight="11.25" customHeight="1" x14ac:dyDescent="0.2"/>
  <cols>
    <col min="1" max="1" width="3.83203125" style="206" customWidth="1"/>
    <col min="2" max="2" width="73.6640625" style="206" customWidth="1"/>
    <col min="3" max="3" width="20.6640625" style="206" customWidth="1"/>
    <col min="4" max="16384" width="13.33203125" style="206"/>
  </cols>
  <sheetData>
    <row r="1" spans="1:3" s="182" customFormat="1" ht="18" customHeight="1" x14ac:dyDescent="0.2">
      <c r="A1" s="716" t="str">
        <f>'ESF (2)'!A1</f>
        <v>Instituto Municipal de Vivienda de Irapuato, Gto</v>
      </c>
      <c r="B1" s="717"/>
      <c r="C1" s="718"/>
    </row>
    <row r="2" spans="1:3" s="182" customFormat="1" ht="18" customHeight="1" x14ac:dyDescent="0.2">
      <c r="A2" s="719" t="s">
        <v>607</v>
      </c>
      <c r="B2" s="720"/>
      <c r="C2" s="721"/>
    </row>
    <row r="3" spans="1:3" s="182" customFormat="1" ht="18" customHeight="1" x14ac:dyDescent="0.2">
      <c r="A3" s="719" t="str">
        <f>'ESF (2)'!A3</f>
        <v>Correspondiente del 01 de Enero al 31 de Diciembre 2021</v>
      </c>
      <c r="B3" s="720"/>
      <c r="C3" s="721"/>
    </row>
    <row r="4" spans="1:3" s="183" customFormat="1" x14ac:dyDescent="0.2">
      <c r="A4" s="722" t="s">
        <v>608</v>
      </c>
      <c r="B4" s="723"/>
      <c r="C4" s="724"/>
    </row>
    <row r="5" spans="1:3" x14ac:dyDescent="0.2">
      <c r="A5" s="184" t="s">
        <v>609</v>
      </c>
      <c r="B5" s="184"/>
      <c r="C5" s="185">
        <v>4986350.37</v>
      </c>
    </row>
    <row r="6" spans="1:3" x14ac:dyDescent="0.2">
      <c r="A6" s="186"/>
      <c r="B6" s="187"/>
      <c r="C6" s="188"/>
    </row>
    <row r="7" spans="1:3" x14ac:dyDescent="0.2">
      <c r="A7" s="189" t="s">
        <v>610</v>
      </c>
      <c r="B7" s="189"/>
      <c r="C7" s="190">
        <f>SUM(C8:C13)</f>
        <v>0</v>
      </c>
    </row>
    <row r="8" spans="1:3" x14ac:dyDescent="0.2">
      <c r="A8" s="191" t="s">
        <v>611</v>
      </c>
      <c r="B8" s="192" t="s">
        <v>36</v>
      </c>
      <c r="C8" s="193">
        <v>0</v>
      </c>
    </row>
    <row r="9" spans="1:3" x14ac:dyDescent="0.2">
      <c r="A9" s="194" t="s">
        <v>612</v>
      </c>
      <c r="B9" s="195" t="s">
        <v>613</v>
      </c>
      <c r="C9" s="193">
        <v>0</v>
      </c>
    </row>
    <row r="10" spans="1:3" x14ac:dyDescent="0.2">
      <c r="A10" s="194" t="s">
        <v>614</v>
      </c>
      <c r="B10" s="195" t="s">
        <v>13</v>
      </c>
      <c r="C10" s="193">
        <v>0</v>
      </c>
    </row>
    <row r="11" spans="1:3" x14ac:dyDescent="0.2">
      <c r="A11" s="194" t="s">
        <v>615</v>
      </c>
      <c r="B11" s="195" t="s">
        <v>14</v>
      </c>
      <c r="C11" s="193">
        <v>0</v>
      </c>
    </row>
    <row r="12" spans="1:3" x14ac:dyDescent="0.2">
      <c r="A12" s="194" t="s">
        <v>616</v>
      </c>
      <c r="B12" s="195" t="s">
        <v>15</v>
      </c>
      <c r="C12" s="193">
        <v>0</v>
      </c>
    </row>
    <row r="13" spans="1:3" x14ac:dyDescent="0.2">
      <c r="A13" s="196" t="s">
        <v>617</v>
      </c>
      <c r="B13" s="197" t="s">
        <v>618</v>
      </c>
      <c r="C13" s="193">
        <v>0</v>
      </c>
    </row>
    <row r="14" spans="1:3" x14ac:dyDescent="0.2">
      <c r="A14" s="186"/>
      <c r="B14" s="198"/>
      <c r="C14" s="199"/>
    </row>
    <row r="15" spans="1:3" x14ac:dyDescent="0.2">
      <c r="A15" s="189" t="s">
        <v>619</v>
      </c>
      <c r="B15" s="187"/>
      <c r="C15" s="190">
        <f>SUM(C16:C18)</f>
        <v>0</v>
      </c>
    </row>
    <row r="16" spans="1:3" x14ac:dyDescent="0.2">
      <c r="A16" s="200">
        <v>3.1</v>
      </c>
      <c r="B16" s="195" t="s">
        <v>620</v>
      </c>
      <c r="C16" s="193">
        <v>0</v>
      </c>
    </row>
    <row r="17" spans="1:3" x14ac:dyDescent="0.2">
      <c r="A17" s="201">
        <v>3.2</v>
      </c>
      <c r="B17" s="195" t="s">
        <v>621</v>
      </c>
      <c r="C17" s="193">
        <v>0</v>
      </c>
    </row>
    <row r="18" spans="1:3" x14ac:dyDescent="0.2">
      <c r="A18" s="201">
        <v>3.3</v>
      </c>
      <c r="B18" s="197" t="s">
        <v>622</v>
      </c>
      <c r="C18" s="202">
        <v>0</v>
      </c>
    </row>
    <row r="19" spans="1:3" x14ac:dyDescent="0.2">
      <c r="A19" s="186"/>
      <c r="B19" s="203"/>
      <c r="C19" s="204"/>
    </row>
    <row r="20" spans="1:3" x14ac:dyDescent="0.2">
      <c r="A20" s="205" t="s">
        <v>623</v>
      </c>
      <c r="B20" s="205"/>
      <c r="C20" s="185">
        <f>C5+C7-C15</f>
        <v>4986350.37</v>
      </c>
    </row>
    <row r="22" spans="1:3" x14ac:dyDescent="0.2">
      <c r="B22" s="145" t="s">
        <v>56</v>
      </c>
    </row>
    <row r="25" spans="1:3" ht="15" x14ac:dyDescent="0.25">
      <c r="A25" s="135" t="s">
        <v>160</v>
      </c>
    </row>
    <row r="26" spans="1:3" ht="15" x14ac:dyDescent="0.25">
      <c r="A26" s="135" t="s">
        <v>161</v>
      </c>
    </row>
    <row r="27" spans="1:3" ht="15" x14ac:dyDescent="0.25">
      <c r="A27" s="135" t="s">
        <v>162</v>
      </c>
    </row>
    <row r="28" spans="1:3" ht="15" x14ac:dyDescent="0.25">
      <c r="A28" s="135" t="s">
        <v>163</v>
      </c>
    </row>
    <row r="29" spans="1:3" ht="15" x14ac:dyDescent="0.25">
      <c r="A29" s="135"/>
    </row>
    <row r="30" spans="1:3" ht="15" x14ac:dyDescent="0.25">
      <c r="A30" s="135"/>
    </row>
    <row r="31" spans="1:3" ht="15" x14ac:dyDescent="0.25">
      <c r="A31" s="135"/>
    </row>
    <row r="32" spans="1:3" ht="15" x14ac:dyDescent="0.25">
      <c r="A32" s="135"/>
    </row>
  </sheetData>
  <mergeCells count="4">
    <mergeCell ref="A1:C1"/>
    <mergeCell ref="A2:C2"/>
    <mergeCell ref="A3:C3"/>
    <mergeCell ref="A4:C4"/>
  </mergeCells>
  <pageMargins left="0.70866141732283472" right="0.70866141732283472" top="0.74803149606299213" bottom="0.74803149606299213" header="0.31496062992125984" footer="0.31496062992125984"/>
  <pageSetup scale="7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464152-BDA1-4124-9A3A-EA9A1EDBDC35}">
  <sheetPr codeName="Hoja11">
    <pageSetUpPr fitToPage="1"/>
  </sheetPr>
  <dimension ref="A1:C51"/>
  <sheetViews>
    <sheetView showGridLines="0" workbookViewId="0">
      <selection activeCell="C5" sqref="C5"/>
    </sheetView>
  </sheetViews>
  <sheetFormatPr baseColWidth="10" defaultColWidth="13.33203125" defaultRowHeight="11.25" customHeight="1" x14ac:dyDescent="0.2"/>
  <cols>
    <col min="1" max="1" width="4.33203125" style="206" customWidth="1"/>
    <col min="2" max="2" width="72.5" style="206" customWidth="1"/>
    <col min="3" max="3" width="20.6640625" style="206" customWidth="1"/>
    <col min="4" max="16384" width="13.33203125" style="206"/>
  </cols>
  <sheetData>
    <row r="1" spans="1:3" s="207" customFormat="1" ht="18.95" customHeight="1" x14ac:dyDescent="0.2">
      <c r="A1" s="725" t="str">
        <f>'ESF (2)'!A1</f>
        <v>Instituto Municipal de Vivienda de Irapuato, Gto</v>
      </c>
      <c r="B1" s="726"/>
      <c r="C1" s="727"/>
    </row>
    <row r="2" spans="1:3" s="207" customFormat="1" ht="18.95" customHeight="1" x14ac:dyDescent="0.2">
      <c r="A2" s="728" t="s">
        <v>624</v>
      </c>
      <c r="B2" s="729"/>
      <c r="C2" s="730"/>
    </row>
    <row r="3" spans="1:3" s="207" customFormat="1" ht="18.95" customHeight="1" x14ac:dyDescent="0.2">
      <c r="A3" s="728" t="str">
        <f>'ESF (2)'!A3</f>
        <v>Correspondiente del 01 de Enero al 31 de Diciembre 2021</v>
      </c>
      <c r="B3" s="729"/>
      <c r="C3" s="730"/>
    </row>
    <row r="4" spans="1:3" x14ac:dyDescent="0.2">
      <c r="A4" s="722" t="s">
        <v>608</v>
      </c>
      <c r="B4" s="723"/>
      <c r="C4" s="724"/>
    </row>
    <row r="5" spans="1:3" x14ac:dyDescent="0.2">
      <c r="A5" s="208" t="s">
        <v>625</v>
      </c>
      <c r="B5" s="184"/>
      <c r="C5" s="209">
        <v>8818431.1300000008</v>
      </c>
    </row>
    <row r="6" spans="1:3" x14ac:dyDescent="0.2">
      <c r="A6" s="210"/>
      <c r="B6" s="187"/>
      <c r="C6" s="211"/>
    </row>
    <row r="7" spans="1:3" x14ac:dyDescent="0.2">
      <c r="A7" s="189" t="s">
        <v>626</v>
      </c>
      <c r="B7" s="212"/>
      <c r="C7" s="190">
        <f>SUM(C8:C28)</f>
        <v>904622.44</v>
      </c>
    </row>
    <row r="8" spans="1:3" x14ac:dyDescent="0.2">
      <c r="A8" s="213">
        <v>2.1</v>
      </c>
      <c r="B8" s="214" t="s">
        <v>469</v>
      </c>
      <c r="C8" s="215">
        <v>0</v>
      </c>
    </row>
    <row r="9" spans="1:3" x14ac:dyDescent="0.2">
      <c r="A9" s="213">
        <v>2.2000000000000002</v>
      </c>
      <c r="B9" s="214" t="s">
        <v>16</v>
      </c>
      <c r="C9" s="215">
        <v>0</v>
      </c>
    </row>
    <row r="10" spans="1:3" x14ac:dyDescent="0.2">
      <c r="A10" s="216">
        <v>2.2999999999999998</v>
      </c>
      <c r="B10" s="217" t="s">
        <v>330</v>
      </c>
      <c r="C10" s="215">
        <v>0</v>
      </c>
    </row>
    <row r="11" spans="1:3" x14ac:dyDescent="0.2">
      <c r="A11" s="216">
        <v>2.4</v>
      </c>
      <c r="B11" s="217" t="s">
        <v>332</v>
      </c>
      <c r="C11" s="215">
        <v>0</v>
      </c>
    </row>
    <row r="12" spans="1:3" x14ac:dyDescent="0.2">
      <c r="A12" s="216">
        <v>2.5</v>
      </c>
      <c r="B12" s="217" t="s">
        <v>333</v>
      </c>
      <c r="C12" s="215">
        <v>0</v>
      </c>
    </row>
    <row r="13" spans="1:3" x14ac:dyDescent="0.2">
      <c r="A13" s="216">
        <v>2.6</v>
      </c>
      <c r="B13" s="217" t="s">
        <v>334</v>
      </c>
      <c r="C13" s="215">
        <v>0</v>
      </c>
    </row>
    <row r="14" spans="1:3" x14ac:dyDescent="0.2">
      <c r="A14" s="216">
        <v>2.7</v>
      </c>
      <c r="B14" s="217" t="s">
        <v>335</v>
      </c>
      <c r="C14" s="215">
        <v>0</v>
      </c>
    </row>
    <row r="15" spans="1:3" x14ac:dyDescent="0.2">
      <c r="A15" s="216">
        <v>2.8</v>
      </c>
      <c r="B15" s="217" t="s">
        <v>336</v>
      </c>
      <c r="C15" s="215">
        <v>0</v>
      </c>
    </row>
    <row r="16" spans="1:3" x14ac:dyDescent="0.2">
      <c r="A16" s="216">
        <v>2.9</v>
      </c>
      <c r="B16" s="217" t="s">
        <v>338</v>
      </c>
      <c r="C16" s="215">
        <v>0</v>
      </c>
    </row>
    <row r="17" spans="1:3" x14ac:dyDescent="0.2">
      <c r="A17" s="216" t="s">
        <v>627</v>
      </c>
      <c r="B17" s="217" t="s">
        <v>628</v>
      </c>
      <c r="C17" s="215">
        <v>0</v>
      </c>
    </row>
    <row r="18" spans="1:3" x14ac:dyDescent="0.2">
      <c r="A18" s="216" t="s">
        <v>629</v>
      </c>
      <c r="B18" s="217" t="s">
        <v>93</v>
      </c>
      <c r="C18" s="215">
        <v>0</v>
      </c>
    </row>
    <row r="19" spans="1:3" x14ac:dyDescent="0.2">
      <c r="A19" s="216" t="s">
        <v>630</v>
      </c>
      <c r="B19" s="217" t="s">
        <v>631</v>
      </c>
      <c r="C19" s="215">
        <v>0</v>
      </c>
    </row>
    <row r="20" spans="1:3" x14ac:dyDescent="0.2">
      <c r="A20" s="216" t="s">
        <v>632</v>
      </c>
      <c r="B20" s="217" t="s">
        <v>633</v>
      </c>
      <c r="C20" s="215">
        <v>904622.44</v>
      </c>
    </row>
    <row r="21" spans="1:3" x14ac:dyDescent="0.2">
      <c r="A21" s="216" t="s">
        <v>634</v>
      </c>
      <c r="B21" s="217" t="s">
        <v>635</v>
      </c>
      <c r="C21" s="215">
        <v>0</v>
      </c>
    </row>
    <row r="22" spans="1:3" x14ac:dyDescent="0.2">
      <c r="A22" s="216" t="s">
        <v>636</v>
      </c>
      <c r="B22" s="217" t="s">
        <v>637</v>
      </c>
      <c r="C22" s="215">
        <v>0</v>
      </c>
    </row>
    <row r="23" spans="1:3" x14ac:dyDescent="0.2">
      <c r="A23" s="216" t="s">
        <v>638</v>
      </c>
      <c r="B23" s="217" t="s">
        <v>639</v>
      </c>
      <c r="C23" s="215">
        <v>0</v>
      </c>
    </row>
    <row r="24" spans="1:3" x14ac:dyDescent="0.2">
      <c r="A24" s="216" t="s">
        <v>640</v>
      </c>
      <c r="B24" s="217" t="s">
        <v>641</v>
      </c>
      <c r="C24" s="215">
        <v>0</v>
      </c>
    </row>
    <row r="25" spans="1:3" x14ac:dyDescent="0.2">
      <c r="A25" s="216" t="s">
        <v>642</v>
      </c>
      <c r="B25" s="217" t="s">
        <v>643</v>
      </c>
      <c r="C25" s="215">
        <v>0</v>
      </c>
    </row>
    <row r="26" spans="1:3" x14ac:dyDescent="0.2">
      <c r="A26" s="216" t="s">
        <v>644</v>
      </c>
      <c r="B26" s="217" t="s">
        <v>645</v>
      </c>
      <c r="C26" s="215">
        <v>0</v>
      </c>
    </row>
    <row r="27" spans="1:3" x14ac:dyDescent="0.2">
      <c r="A27" s="216" t="s">
        <v>646</v>
      </c>
      <c r="B27" s="217" t="s">
        <v>647</v>
      </c>
      <c r="C27" s="215">
        <v>0</v>
      </c>
    </row>
    <row r="28" spans="1:3" x14ac:dyDescent="0.2">
      <c r="A28" s="216" t="s">
        <v>648</v>
      </c>
      <c r="B28" s="214" t="s">
        <v>649</v>
      </c>
      <c r="C28" s="215">
        <v>0</v>
      </c>
    </row>
    <row r="29" spans="1:3" x14ac:dyDescent="0.2">
      <c r="A29" s="218"/>
      <c r="B29" s="219"/>
      <c r="C29" s="220"/>
    </row>
    <row r="30" spans="1:3" x14ac:dyDescent="0.2">
      <c r="A30" s="221" t="s">
        <v>650</v>
      </c>
      <c r="B30" s="222"/>
      <c r="C30" s="223">
        <f>SUM(C31:C37)</f>
        <v>71655.13</v>
      </c>
    </row>
    <row r="31" spans="1:3" x14ac:dyDescent="0.2">
      <c r="A31" s="216" t="s">
        <v>651</v>
      </c>
      <c r="B31" s="217" t="s">
        <v>31</v>
      </c>
      <c r="C31" s="215">
        <v>71655.13</v>
      </c>
    </row>
    <row r="32" spans="1:3" x14ac:dyDescent="0.2">
      <c r="A32" s="216" t="s">
        <v>652</v>
      </c>
      <c r="B32" s="217" t="s">
        <v>7</v>
      </c>
      <c r="C32" s="215">
        <v>0</v>
      </c>
    </row>
    <row r="33" spans="1:3" x14ac:dyDescent="0.2">
      <c r="A33" s="216" t="s">
        <v>653</v>
      </c>
      <c r="B33" s="217" t="s">
        <v>32</v>
      </c>
      <c r="C33" s="215">
        <v>0</v>
      </c>
    </row>
    <row r="34" spans="1:3" x14ac:dyDescent="0.2">
      <c r="A34" s="216" t="s">
        <v>654</v>
      </c>
      <c r="B34" s="217" t="s">
        <v>655</v>
      </c>
      <c r="C34" s="215">
        <v>0</v>
      </c>
    </row>
    <row r="35" spans="1:3" x14ac:dyDescent="0.2">
      <c r="A35" s="216" t="s">
        <v>656</v>
      </c>
      <c r="B35" s="217" t="s">
        <v>657</v>
      </c>
      <c r="C35" s="215">
        <v>0</v>
      </c>
    </row>
    <row r="36" spans="1:3" x14ac:dyDescent="0.2">
      <c r="A36" s="216" t="s">
        <v>658</v>
      </c>
      <c r="B36" s="217" t="s">
        <v>34</v>
      </c>
      <c r="C36" s="215">
        <v>0</v>
      </c>
    </row>
    <row r="37" spans="1:3" x14ac:dyDescent="0.2">
      <c r="A37" s="216" t="s">
        <v>659</v>
      </c>
      <c r="B37" s="214" t="s">
        <v>660</v>
      </c>
      <c r="C37" s="224">
        <v>0</v>
      </c>
    </row>
    <row r="38" spans="1:3" x14ac:dyDescent="0.2">
      <c r="A38" s="210"/>
      <c r="B38" s="225"/>
      <c r="C38" s="226"/>
    </row>
    <row r="39" spans="1:3" x14ac:dyDescent="0.2">
      <c r="A39" s="227" t="s">
        <v>661</v>
      </c>
      <c r="B39" s="184"/>
      <c r="C39" s="185">
        <f>C5-C7+C30</f>
        <v>7985463.8200000012</v>
      </c>
    </row>
    <row r="41" spans="1:3" x14ac:dyDescent="0.2">
      <c r="B41" s="145" t="s">
        <v>56</v>
      </c>
    </row>
    <row r="45" spans="1:3" ht="15" x14ac:dyDescent="0.25">
      <c r="A45" s="135" t="s">
        <v>160</v>
      </c>
    </row>
    <row r="46" spans="1:3" ht="15" x14ac:dyDescent="0.25">
      <c r="A46" s="135" t="s">
        <v>161</v>
      </c>
    </row>
    <row r="47" spans="1:3" ht="15" x14ac:dyDescent="0.25">
      <c r="A47" s="135" t="s">
        <v>162</v>
      </c>
    </row>
    <row r="48" spans="1:3" ht="15" x14ac:dyDescent="0.25">
      <c r="A48" s="135" t="s">
        <v>163</v>
      </c>
    </row>
    <row r="49" spans="1:1" ht="15" x14ac:dyDescent="0.25">
      <c r="A49" s="135"/>
    </row>
    <row r="50" spans="1:1" ht="15" x14ac:dyDescent="0.25">
      <c r="A50" s="135"/>
    </row>
    <row r="51" spans="1:1" ht="15" x14ac:dyDescent="0.25">
      <c r="A51" s="135"/>
    </row>
  </sheetData>
  <mergeCells count="4">
    <mergeCell ref="A1:C1"/>
    <mergeCell ref="A2:C2"/>
    <mergeCell ref="A3:C3"/>
    <mergeCell ref="A4:C4"/>
  </mergeCells>
  <pageMargins left="0.70866141732283472" right="0.70866141732283472" top="0.74803149606299213" bottom="0.74803149606299213" header="0.31496062992125984" footer="0.31496062992125984"/>
  <pageSetup scale="76"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60CDC-EA45-4948-ABB2-CDB5BD5CCFAF}">
  <sheetPr codeName="Hoja12">
    <pageSetUpPr fitToPage="1"/>
  </sheetPr>
  <dimension ref="A1:J57"/>
  <sheetViews>
    <sheetView workbookViewId="0">
      <selection activeCell="B64" sqref="B64"/>
    </sheetView>
  </sheetViews>
  <sheetFormatPr baseColWidth="10" defaultColWidth="10.6640625" defaultRowHeight="11.25" customHeight="1" x14ac:dyDescent="0.2"/>
  <cols>
    <col min="1" max="1" width="14.83203125" style="169" customWidth="1"/>
    <col min="2" max="2" width="84.1640625" style="169" customWidth="1"/>
    <col min="3" max="7" width="18.33203125" style="169" customWidth="1"/>
    <col min="8" max="8" width="13.6640625" style="169" customWidth="1"/>
    <col min="9" max="9" width="15.6640625" style="169" customWidth="1"/>
    <col min="10" max="10" width="15.33203125" style="169" customWidth="1"/>
    <col min="11" max="16384" width="10.6640625" style="169"/>
  </cols>
  <sheetData>
    <row r="1" spans="1:10" ht="18.95" customHeight="1" x14ac:dyDescent="0.2">
      <c r="A1" s="715" t="str">
        <f>'Notas a los Edos Financieros'!A1</f>
        <v>Instituto Municipal de Vivienda de Irapuato, Gto</v>
      </c>
      <c r="B1" s="731"/>
      <c r="C1" s="731"/>
      <c r="D1" s="731"/>
      <c r="E1" s="731"/>
      <c r="F1" s="731"/>
      <c r="G1" s="163" t="s">
        <v>202</v>
      </c>
      <c r="H1" s="164">
        <f>'Notas a los Edos Financieros'!D1</f>
        <v>2021</v>
      </c>
    </row>
    <row r="2" spans="1:10" ht="18.95" customHeight="1" x14ac:dyDescent="0.2">
      <c r="A2" s="715" t="s">
        <v>662</v>
      </c>
      <c r="B2" s="731"/>
      <c r="C2" s="731"/>
      <c r="D2" s="731"/>
      <c r="E2" s="731"/>
      <c r="F2" s="731"/>
      <c r="G2" s="163" t="s">
        <v>204</v>
      </c>
      <c r="H2" s="164" t="str">
        <f>'Notas a los Edos Financieros'!D2</f>
        <v>Anual</v>
      </c>
    </row>
    <row r="3" spans="1:10" ht="18.95" customHeight="1" x14ac:dyDescent="0.2">
      <c r="A3" s="715" t="str">
        <f>'Notas a los Edos Financieros'!A3</f>
        <v>Correspondiente del 01 de Enero al 31 de Diciembre 2021</v>
      </c>
      <c r="B3" s="731"/>
      <c r="C3" s="731"/>
      <c r="D3" s="731"/>
      <c r="E3" s="731"/>
      <c r="F3" s="731"/>
      <c r="G3" s="163" t="s">
        <v>207</v>
      </c>
      <c r="H3" s="164">
        <f>'Notas a los Edos Financieros'!D3</f>
        <v>4</v>
      </c>
    </row>
    <row r="4" spans="1:10" x14ac:dyDescent="0.2">
      <c r="A4" s="165" t="s">
        <v>268</v>
      </c>
      <c r="B4" s="166"/>
      <c r="C4" s="166"/>
      <c r="D4" s="166"/>
      <c r="E4" s="166"/>
      <c r="F4" s="166"/>
      <c r="G4" s="166"/>
      <c r="H4" s="166"/>
    </row>
    <row r="7" spans="1:10" ht="24.95" customHeight="1" x14ac:dyDescent="0.2">
      <c r="A7" s="228" t="s">
        <v>270</v>
      </c>
      <c r="B7" s="228" t="s">
        <v>55</v>
      </c>
      <c r="C7" s="229" t="s">
        <v>165</v>
      </c>
      <c r="D7" s="229" t="s">
        <v>663</v>
      </c>
      <c r="E7" s="229" t="s">
        <v>664</v>
      </c>
      <c r="F7" s="229" t="s">
        <v>168</v>
      </c>
      <c r="G7" s="229" t="s">
        <v>665</v>
      </c>
      <c r="H7" s="229" t="s">
        <v>666</v>
      </c>
      <c r="I7" s="229" t="s">
        <v>667</v>
      </c>
      <c r="J7" s="229" t="s">
        <v>668</v>
      </c>
    </row>
    <row r="8" spans="1:10" s="176" customFormat="1" x14ac:dyDescent="0.2">
      <c r="A8" s="173">
        <v>7000</v>
      </c>
      <c r="B8" s="176" t="s">
        <v>669</v>
      </c>
    </row>
    <row r="9" spans="1:10" x14ac:dyDescent="0.2">
      <c r="A9" s="169">
        <v>7110</v>
      </c>
      <c r="B9" s="169" t="s">
        <v>665</v>
      </c>
      <c r="C9" s="170">
        <v>0</v>
      </c>
      <c r="D9" s="170">
        <v>0</v>
      </c>
      <c r="E9" s="170">
        <v>0</v>
      </c>
      <c r="F9" s="170">
        <v>0</v>
      </c>
    </row>
    <row r="10" spans="1:10" x14ac:dyDescent="0.2">
      <c r="A10" s="169">
        <v>7120</v>
      </c>
      <c r="B10" s="169" t="s">
        <v>670</v>
      </c>
      <c r="C10" s="170">
        <v>0</v>
      </c>
      <c r="D10" s="170">
        <v>0</v>
      </c>
      <c r="E10" s="170">
        <v>0</v>
      </c>
      <c r="F10" s="170">
        <v>0</v>
      </c>
    </row>
    <row r="11" spans="1:10" x14ac:dyDescent="0.2">
      <c r="A11" s="169">
        <v>7130</v>
      </c>
      <c r="B11" s="169" t="s">
        <v>671</v>
      </c>
      <c r="C11" s="170">
        <v>0</v>
      </c>
      <c r="D11" s="170">
        <v>0</v>
      </c>
      <c r="E11" s="170">
        <v>0</v>
      </c>
      <c r="F11" s="170">
        <v>0</v>
      </c>
    </row>
    <row r="12" spans="1:10" x14ac:dyDescent="0.2">
      <c r="A12" s="169">
        <v>7140</v>
      </c>
      <c r="B12" s="169" t="s">
        <v>672</v>
      </c>
      <c r="C12" s="170">
        <v>0</v>
      </c>
      <c r="D12" s="170">
        <v>0</v>
      </c>
      <c r="E12" s="170">
        <v>0</v>
      </c>
      <c r="F12" s="170">
        <v>0</v>
      </c>
    </row>
    <row r="13" spans="1:10" x14ac:dyDescent="0.2">
      <c r="A13" s="169">
        <v>7150</v>
      </c>
      <c r="B13" s="169" t="s">
        <v>673</v>
      </c>
      <c r="C13" s="170">
        <v>0</v>
      </c>
      <c r="D13" s="170">
        <v>0</v>
      </c>
      <c r="E13" s="170">
        <v>0</v>
      </c>
      <c r="F13" s="170">
        <v>0</v>
      </c>
    </row>
    <row r="14" spans="1:10" x14ac:dyDescent="0.2">
      <c r="A14" s="169">
        <v>7160</v>
      </c>
      <c r="B14" s="169" t="s">
        <v>674</v>
      </c>
      <c r="C14" s="170">
        <v>0</v>
      </c>
      <c r="D14" s="170">
        <v>0</v>
      </c>
      <c r="E14" s="170">
        <v>0</v>
      </c>
      <c r="F14" s="170">
        <v>0</v>
      </c>
    </row>
    <row r="15" spans="1:10" x14ac:dyDescent="0.2">
      <c r="A15" s="169">
        <v>7210</v>
      </c>
      <c r="B15" s="169" t="s">
        <v>675</v>
      </c>
      <c r="C15" s="170">
        <v>0</v>
      </c>
      <c r="D15" s="170">
        <v>0</v>
      </c>
      <c r="E15" s="170">
        <v>0</v>
      </c>
      <c r="F15" s="170">
        <v>0</v>
      </c>
    </row>
    <row r="16" spans="1:10" x14ac:dyDescent="0.2">
      <c r="A16" s="169">
        <v>7220</v>
      </c>
      <c r="B16" s="169" t="s">
        <v>676</v>
      </c>
      <c r="C16" s="170">
        <v>0</v>
      </c>
      <c r="D16" s="170">
        <v>0</v>
      </c>
      <c r="E16" s="170">
        <v>0</v>
      </c>
      <c r="F16" s="170">
        <v>0</v>
      </c>
    </row>
    <row r="17" spans="1:6" x14ac:dyDescent="0.2">
      <c r="A17" s="169">
        <v>7230</v>
      </c>
      <c r="B17" s="169" t="s">
        <v>677</v>
      </c>
      <c r="C17" s="170">
        <v>0</v>
      </c>
      <c r="D17" s="170">
        <v>0</v>
      </c>
      <c r="E17" s="170">
        <v>0</v>
      </c>
      <c r="F17" s="170">
        <v>0</v>
      </c>
    </row>
    <row r="18" spans="1:6" x14ac:dyDescent="0.2">
      <c r="A18" s="169">
        <v>7240</v>
      </c>
      <c r="B18" s="169" t="s">
        <v>678</v>
      </c>
      <c r="C18" s="170">
        <v>0</v>
      </c>
      <c r="D18" s="170">
        <v>0</v>
      </c>
      <c r="E18" s="170">
        <v>0</v>
      </c>
      <c r="F18" s="170">
        <v>0</v>
      </c>
    </row>
    <row r="19" spans="1:6" x14ac:dyDescent="0.2">
      <c r="A19" s="169">
        <v>7250</v>
      </c>
      <c r="B19" s="169" t="s">
        <v>679</v>
      </c>
      <c r="C19" s="170">
        <v>0</v>
      </c>
      <c r="D19" s="170">
        <v>0</v>
      </c>
      <c r="E19" s="170">
        <v>0</v>
      </c>
      <c r="F19" s="170">
        <v>0</v>
      </c>
    </row>
    <row r="20" spans="1:6" x14ac:dyDescent="0.2">
      <c r="A20" s="169">
        <v>7260</v>
      </c>
      <c r="B20" s="169" t="s">
        <v>680</v>
      </c>
      <c r="C20" s="170">
        <v>0</v>
      </c>
      <c r="D20" s="170">
        <v>0</v>
      </c>
      <c r="E20" s="170">
        <v>0</v>
      </c>
      <c r="F20" s="170">
        <v>0</v>
      </c>
    </row>
    <row r="21" spans="1:6" x14ac:dyDescent="0.2">
      <c r="A21" s="169">
        <v>7310</v>
      </c>
      <c r="B21" s="169" t="s">
        <v>681</v>
      </c>
      <c r="C21" s="170">
        <v>0</v>
      </c>
      <c r="D21" s="170">
        <v>0</v>
      </c>
      <c r="E21" s="170">
        <v>0</v>
      </c>
      <c r="F21" s="170">
        <v>0</v>
      </c>
    </row>
    <row r="22" spans="1:6" x14ac:dyDescent="0.2">
      <c r="A22" s="169">
        <v>7320</v>
      </c>
      <c r="B22" s="169" t="s">
        <v>682</v>
      </c>
      <c r="C22" s="170">
        <v>0</v>
      </c>
      <c r="D22" s="170">
        <v>0</v>
      </c>
      <c r="E22" s="170">
        <v>0</v>
      </c>
      <c r="F22" s="170">
        <v>0</v>
      </c>
    </row>
    <row r="23" spans="1:6" x14ac:dyDescent="0.2">
      <c r="A23" s="169">
        <v>7330</v>
      </c>
      <c r="B23" s="169" t="s">
        <v>683</v>
      </c>
      <c r="C23" s="170">
        <v>0</v>
      </c>
      <c r="D23" s="170">
        <v>0</v>
      </c>
      <c r="E23" s="170">
        <v>0</v>
      </c>
      <c r="F23" s="170">
        <v>0</v>
      </c>
    </row>
    <row r="24" spans="1:6" x14ac:dyDescent="0.2">
      <c r="A24" s="169">
        <v>7340</v>
      </c>
      <c r="B24" s="169" t="s">
        <v>684</v>
      </c>
      <c r="C24" s="170">
        <v>0</v>
      </c>
      <c r="D24" s="170">
        <v>0</v>
      </c>
      <c r="E24" s="170">
        <v>0</v>
      </c>
      <c r="F24" s="170">
        <v>0</v>
      </c>
    </row>
    <row r="25" spans="1:6" x14ac:dyDescent="0.2">
      <c r="A25" s="169">
        <v>7350</v>
      </c>
      <c r="B25" s="169" t="s">
        <v>685</v>
      </c>
      <c r="C25" s="170">
        <v>0</v>
      </c>
      <c r="D25" s="170">
        <v>0</v>
      </c>
      <c r="E25" s="170">
        <v>0</v>
      </c>
      <c r="F25" s="170">
        <v>0</v>
      </c>
    </row>
    <row r="26" spans="1:6" x14ac:dyDescent="0.2">
      <c r="A26" s="169">
        <v>7360</v>
      </c>
      <c r="B26" s="169" t="s">
        <v>686</v>
      </c>
      <c r="C26" s="170">
        <v>0</v>
      </c>
      <c r="D26" s="170">
        <v>0</v>
      </c>
      <c r="E26" s="170">
        <v>0</v>
      </c>
      <c r="F26" s="170">
        <v>0</v>
      </c>
    </row>
    <row r="27" spans="1:6" x14ac:dyDescent="0.2">
      <c r="A27" s="169">
        <v>7410</v>
      </c>
      <c r="B27" s="169" t="s">
        <v>687</v>
      </c>
      <c r="C27" s="170">
        <v>0</v>
      </c>
      <c r="D27" s="170">
        <v>0</v>
      </c>
      <c r="E27" s="170">
        <v>0</v>
      </c>
      <c r="F27" s="170">
        <v>0</v>
      </c>
    </row>
    <row r="28" spans="1:6" x14ac:dyDescent="0.2">
      <c r="A28" s="169">
        <v>7420</v>
      </c>
      <c r="B28" s="169" t="s">
        <v>688</v>
      </c>
      <c r="C28" s="170">
        <v>0</v>
      </c>
      <c r="D28" s="170">
        <v>0</v>
      </c>
      <c r="E28" s="170">
        <v>0</v>
      </c>
      <c r="F28" s="170">
        <v>0</v>
      </c>
    </row>
    <row r="29" spans="1:6" x14ac:dyDescent="0.2">
      <c r="A29" s="169">
        <v>7510</v>
      </c>
      <c r="B29" s="169" t="s">
        <v>689</v>
      </c>
      <c r="C29" s="170">
        <v>0</v>
      </c>
      <c r="D29" s="170">
        <v>0</v>
      </c>
      <c r="E29" s="170">
        <v>0</v>
      </c>
      <c r="F29" s="170">
        <v>0</v>
      </c>
    </row>
    <row r="30" spans="1:6" x14ac:dyDescent="0.2">
      <c r="A30" s="169">
        <v>7520</v>
      </c>
      <c r="B30" s="169" t="s">
        <v>690</v>
      </c>
      <c r="C30" s="170">
        <v>0</v>
      </c>
      <c r="D30" s="170">
        <v>0</v>
      </c>
      <c r="E30" s="170">
        <v>0</v>
      </c>
      <c r="F30" s="170">
        <v>0</v>
      </c>
    </row>
    <row r="31" spans="1:6" x14ac:dyDescent="0.2">
      <c r="A31" s="169">
        <v>7610</v>
      </c>
      <c r="B31" s="169" t="s">
        <v>691</v>
      </c>
      <c r="C31" s="170">
        <v>0</v>
      </c>
      <c r="D31" s="170">
        <v>0</v>
      </c>
      <c r="E31" s="170">
        <v>0</v>
      </c>
      <c r="F31" s="170">
        <v>0</v>
      </c>
    </row>
    <row r="32" spans="1:6" x14ac:dyDescent="0.2">
      <c r="A32" s="169">
        <v>7620</v>
      </c>
      <c r="B32" s="169" t="s">
        <v>692</v>
      </c>
      <c r="C32" s="170">
        <v>0</v>
      </c>
      <c r="D32" s="170">
        <v>0</v>
      </c>
      <c r="E32" s="170">
        <v>0</v>
      </c>
      <c r="F32" s="170">
        <v>0</v>
      </c>
    </row>
    <row r="33" spans="1:6" x14ac:dyDescent="0.2">
      <c r="A33" s="169">
        <v>7630</v>
      </c>
      <c r="B33" s="169" t="s">
        <v>693</v>
      </c>
      <c r="C33" s="170">
        <v>0</v>
      </c>
      <c r="D33" s="170">
        <v>0</v>
      </c>
      <c r="E33" s="170">
        <v>0</v>
      </c>
      <c r="F33" s="170">
        <v>0</v>
      </c>
    </row>
    <row r="34" spans="1:6" x14ac:dyDescent="0.2">
      <c r="A34" s="169">
        <v>7640</v>
      </c>
      <c r="B34" s="169" t="s">
        <v>694</v>
      </c>
      <c r="C34" s="170">
        <v>0</v>
      </c>
      <c r="D34" s="170">
        <v>0</v>
      </c>
      <c r="E34" s="170">
        <v>0</v>
      </c>
      <c r="F34" s="170">
        <v>0</v>
      </c>
    </row>
    <row r="35" spans="1:6" s="176" customFormat="1" x14ac:dyDescent="0.2">
      <c r="A35" s="173">
        <v>8000</v>
      </c>
      <c r="B35" s="176" t="s">
        <v>695</v>
      </c>
    </row>
    <row r="36" spans="1:6" x14ac:dyDescent="0.2">
      <c r="A36" s="169">
        <v>8110</v>
      </c>
      <c r="B36" s="169" t="s">
        <v>696</v>
      </c>
      <c r="C36" s="170">
        <v>0</v>
      </c>
      <c r="D36" s="170">
        <v>0</v>
      </c>
      <c r="E36" s="170">
        <v>0</v>
      </c>
      <c r="F36" s="170">
        <v>0</v>
      </c>
    </row>
    <row r="37" spans="1:6" x14ac:dyDescent="0.2">
      <c r="A37" s="169">
        <v>8120</v>
      </c>
      <c r="B37" s="169" t="s">
        <v>697</v>
      </c>
      <c r="C37" s="170">
        <v>0</v>
      </c>
      <c r="D37" s="170">
        <v>0</v>
      </c>
      <c r="E37" s="170">
        <v>0</v>
      </c>
      <c r="F37" s="170">
        <v>0</v>
      </c>
    </row>
    <row r="38" spans="1:6" x14ac:dyDescent="0.2">
      <c r="A38" s="169">
        <v>8130</v>
      </c>
      <c r="B38" s="169" t="s">
        <v>698</v>
      </c>
      <c r="C38" s="170">
        <v>0</v>
      </c>
      <c r="D38" s="170">
        <v>0</v>
      </c>
      <c r="E38" s="170">
        <v>0</v>
      </c>
      <c r="F38" s="170">
        <v>0</v>
      </c>
    </row>
    <row r="39" spans="1:6" x14ac:dyDescent="0.2">
      <c r="A39" s="169">
        <v>8140</v>
      </c>
      <c r="B39" s="169" t="s">
        <v>699</v>
      </c>
      <c r="C39" s="170">
        <v>0</v>
      </c>
      <c r="D39" s="170">
        <v>0</v>
      </c>
      <c r="E39" s="170">
        <v>0</v>
      </c>
      <c r="F39" s="170">
        <v>0</v>
      </c>
    </row>
    <row r="40" spans="1:6" x14ac:dyDescent="0.2">
      <c r="A40" s="169">
        <v>8150</v>
      </c>
      <c r="B40" s="169" t="s">
        <v>700</v>
      </c>
      <c r="C40" s="170">
        <v>0</v>
      </c>
      <c r="D40" s="170">
        <v>0</v>
      </c>
      <c r="E40" s="170">
        <v>0</v>
      </c>
      <c r="F40" s="170">
        <v>0</v>
      </c>
    </row>
    <row r="41" spans="1:6" x14ac:dyDescent="0.2">
      <c r="A41" s="169">
        <v>8210</v>
      </c>
      <c r="B41" s="169" t="s">
        <v>701</v>
      </c>
      <c r="C41" s="170">
        <v>0</v>
      </c>
      <c r="D41" s="170">
        <v>0</v>
      </c>
      <c r="E41" s="170">
        <v>0</v>
      </c>
      <c r="F41" s="170">
        <v>0</v>
      </c>
    </row>
    <row r="42" spans="1:6" x14ac:dyDescent="0.2">
      <c r="A42" s="169">
        <v>8220</v>
      </c>
      <c r="B42" s="169" t="s">
        <v>702</v>
      </c>
      <c r="C42" s="170">
        <v>0</v>
      </c>
      <c r="D42" s="170">
        <v>0</v>
      </c>
      <c r="E42" s="170">
        <v>0</v>
      </c>
      <c r="F42" s="170">
        <v>0</v>
      </c>
    </row>
    <row r="43" spans="1:6" x14ac:dyDescent="0.2">
      <c r="A43" s="169">
        <v>8230</v>
      </c>
      <c r="B43" s="169" t="s">
        <v>703</v>
      </c>
      <c r="C43" s="170">
        <v>0</v>
      </c>
      <c r="D43" s="170">
        <v>0</v>
      </c>
      <c r="E43" s="170">
        <v>0</v>
      </c>
      <c r="F43" s="170">
        <v>0</v>
      </c>
    </row>
    <row r="44" spans="1:6" x14ac:dyDescent="0.2">
      <c r="A44" s="169">
        <v>8240</v>
      </c>
      <c r="B44" s="169" t="s">
        <v>704</v>
      </c>
      <c r="C44" s="170">
        <v>0</v>
      </c>
      <c r="D44" s="170">
        <v>0</v>
      </c>
      <c r="E44" s="170">
        <v>0</v>
      </c>
      <c r="F44" s="170">
        <v>0</v>
      </c>
    </row>
    <row r="45" spans="1:6" x14ac:dyDescent="0.2">
      <c r="A45" s="169">
        <v>8250</v>
      </c>
      <c r="B45" s="169" t="s">
        <v>705</v>
      </c>
      <c r="C45" s="170">
        <v>0</v>
      </c>
      <c r="D45" s="170">
        <v>0</v>
      </c>
      <c r="E45" s="170">
        <v>0</v>
      </c>
      <c r="F45" s="170">
        <v>0</v>
      </c>
    </row>
    <row r="46" spans="1:6" x14ac:dyDescent="0.2">
      <c r="A46" s="169">
        <v>8260</v>
      </c>
      <c r="B46" s="169" t="s">
        <v>706</v>
      </c>
      <c r="C46" s="170">
        <v>0</v>
      </c>
      <c r="D46" s="170">
        <v>0</v>
      </c>
      <c r="E46" s="170">
        <v>0</v>
      </c>
      <c r="F46" s="170">
        <v>0</v>
      </c>
    </row>
    <row r="47" spans="1:6" x14ac:dyDescent="0.2">
      <c r="A47" s="169">
        <v>8270</v>
      </c>
      <c r="B47" s="169" t="s">
        <v>707</v>
      </c>
      <c r="C47" s="170">
        <v>0</v>
      </c>
      <c r="D47" s="170">
        <v>0</v>
      </c>
      <c r="E47" s="170">
        <v>0</v>
      </c>
      <c r="F47" s="170">
        <v>0</v>
      </c>
    </row>
    <row r="48" spans="1:6" x14ac:dyDescent="0.2">
      <c r="A48" s="230"/>
    </row>
    <row r="49" spans="1:2" x14ac:dyDescent="0.2">
      <c r="A49" s="230"/>
      <c r="B49" s="145" t="s">
        <v>56</v>
      </c>
    </row>
    <row r="54" spans="1:2" ht="15" x14ac:dyDescent="0.25">
      <c r="A54" s="135" t="s">
        <v>160</v>
      </c>
    </row>
    <row r="55" spans="1:2" ht="15" x14ac:dyDescent="0.25">
      <c r="A55" s="135" t="s">
        <v>161</v>
      </c>
    </row>
    <row r="56" spans="1:2" ht="15" x14ac:dyDescent="0.25">
      <c r="A56" s="135" t="s">
        <v>162</v>
      </c>
    </row>
    <row r="57" spans="1:2" ht="15" x14ac:dyDescent="0.25">
      <c r="A57" s="135" t="s">
        <v>163</v>
      </c>
    </row>
  </sheetData>
  <sheetProtection formatCells="0" formatColumns="0" formatRows="0" insertColumns="0" insertRows="0" insertHyperlinks="0" deleteColumns="0" deleteRows="0" sort="0" autoFilter="0" pivotTables="0"/>
  <mergeCells count="3">
    <mergeCell ref="A1:F1"/>
    <mergeCell ref="A2:F2"/>
    <mergeCell ref="A3:F3"/>
  </mergeCells>
  <pageMargins left="0.70866141732283472" right="0.70866141732283472" top="0.74803149606299213" bottom="0.74803149606299213" header="0.31496062992125984" footer="0.31496062992125984"/>
  <pageSetup scale="44"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5E12A-B599-4F63-B635-002FB830D2CE}">
  <sheetPr codeName="Hoja13">
    <pageSetUpPr fitToPage="1"/>
  </sheetPr>
  <dimension ref="A1:H30"/>
  <sheetViews>
    <sheetView showGridLines="0" zoomScaleSheetLayoutView="100" workbookViewId="0"/>
  </sheetViews>
  <sheetFormatPr baseColWidth="10" defaultColWidth="0" defaultRowHeight="11.25" customHeight="1" x14ac:dyDescent="0.2"/>
  <cols>
    <col min="1" max="1" width="35.33203125" style="152" customWidth="1"/>
    <col min="2" max="2" width="49.1640625" style="152" customWidth="1"/>
    <col min="3" max="3" width="21.83203125" style="152" bestFit="1" customWidth="1"/>
    <col min="4" max="4" width="19.83203125" style="152" bestFit="1" customWidth="1"/>
    <col min="5" max="5" width="15.33203125" style="152" customWidth="1"/>
    <col min="6" max="6" width="13.33203125" style="152" customWidth="1"/>
    <col min="7" max="8" width="13.6640625" style="152" hidden="1" customWidth="1"/>
    <col min="9" max="16384" width="13.33203125" style="152" hidden="1"/>
  </cols>
  <sheetData>
    <row r="1" spans="1:8" ht="15" customHeight="1" x14ac:dyDescent="0.2">
      <c r="B1" s="231" t="s">
        <v>200</v>
      </c>
      <c r="C1" s="232"/>
      <c r="D1" s="232"/>
      <c r="E1" s="233"/>
    </row>
    <row r="2" spans="1:8" ht="15" customHeight="1" x14ac:dyDescent="0.2">
      <c r="A2" s="234" t="s">
        <v>708</v>
      </c>
    </row>
    <row r="3" spans="1:8" x14ac:dyDescent="0.2">
      <c r="A3" s="151"/>
    </row>
    <row r="4" spans="1:8" s="235" customFormat="1" x14ac:dyDescent="0.2">
      <c r="A4" s="236" t="s">
        <v>709</v>
      </c>
    </row>
    <row r="5" spans="1:8" s="235" customFormat="1" ht="39.950000000000003" customHeight="1" x14ac:dyDescent="0.2">
      <c r="A5" s="732" t="s">
        <v>710</v>
      </c>
      <c r="B5" s="732"/>
      <c r="C5" s="732"/>
      <c r="D5" s="732"/>
      <c r="E5" s="732"/>
      <c r="H5" s="237"/>
    </row>
    <row r="6" spans="1:8" s="235" customFormat="1" x14ac:dyDescent="0.2">
      <c r="A6" s="238"/>
      <c r="B6" s="238"/>
      <c r="C6" s="238"/>
      <c r="D6" s="238"/>
      <c r="H6" s="237"/>
    </row>
    <row r="7" spans="1:8" s="235" customFormat="1" x14ac:dyDescent="0.2">
      <c r="A7" s="237" t="s">
        <v>711</v>
      </c>
      <c r="B7" s="237"/>
      <c r="C7" s="237"/>
      <c r="D7" s="237"/>
    </row>
    <row r="8" spans="1:8" s="235" customFormat="1" x14ac:dyDescent="0.2">
      <c r="A8" s="237"/>
      <c r="B8" s="237"/>
      <c r="C8" s="237"/>
      <c r="D8" s="237"/>
    </row>
    <row r="9" spans="1:8" s="235" customFormat="1" x14ac:dyDescent="0.2">
      <c r="A9" s="176" t="s">
        <v>669</v>
      </c>
      <c r="B9" s="237"/>
      <c r="C9" s="237"/>
      <c r="D9" s="237"/>
    </row>
    <row r="10" spans="1:8" s="235" customFormat="1" ht="26.1" customHeight="1" x14ac:dyDescent="0.2">
      <c r="A10" s="239" t="s">
        <v>712</v>
      </c>
      <c r="B10" s="733" t="s">
        <v>713</v>
      </c>
      <c r="C10" s="733"/>
      <c r="D10" s="733"/>
      <c r="E10" s="733"/>
    </row>
    <row r="11" spans="1:8" s="235" customFormat="1" ht="12.95" customHeight="1" x14ac:dyDescent="0.2">
      <c r="A11" s="240" t="s">
        <v>714</v>
      </c>
      <c r="B11" s="241" t="s">
        <v>715</v>
      </c>
      <c r="C11" s="241"/>
      <c r="D11" s="241"/>
      <c r="E11" s="241"/>
    </row>
    <row r="12" spans="1:8" s="235" customFormat="1" ht="26.1" customHeight="1" x14ac:dyDescent="0.2">
      <c r="A12" s="240" t="s">
        <v>716</v>
      </c>
      <c r="B12" s="733" t="s">
        <v>717</v>
      </c>
      <c r="C12" s="733"/>
      <c r="D12" s="733"/>
      <c r="E12" s="733"/>
    </row>
    <row r="13" spans="1:8" s="235" customFormat="1" ht="26.1" customHeight="1" x14ac:dyDescent="0.2">
      <c r="A13" s="240" t="s">
        <v>718</v>
      </c>
      <c r="B13" s="733" t="s">
        <v>719</v>
      </c>
      <c r="C13" s="733"/>
      <c r="D13" s="733"/>
      <c r="E13" s="733"/>
    </row>
    <row r="14" spans="1:8" s="235" customFormat="1" ht="11.25" customHeight="1" x14ac:dyDescent="0.2">
      <c r="A14" s="242"/>
      <c r="B14" s="243"/>
      <c r="C14" s="243"/>
      <c r="D14" s="243"/>
      <c r="E14" s="243"/>
    </row>
    <row r="15" spans="1:8" s="235" customFormat="1" ht="39" customHeight="1" x14ac:dyDescent="0.2">
      <c r="A15" s="239" t="s">
        <v>720</v>
      </c>
      <c r="B15" s="241" t="s">
        <v>721</v>
      </c>
    </row>
    <row r="16" spans="1:8" s="235" customFormat="1" ht="12.95" customHeight="1" x14ac:dyDescent="0.2">
      <c r="A16" s="240" t="s">
        <v>722</v>
      </c>
    </row>
    <row r="17" spans="1:4" s="235" customFormat="1" ht="12.95" customHeight="1" x14ac:dyDescent="0.2">
      <c r="A17" s="241"/>
    </row>
    <row r="18" spans="1:4" s="235" customFormat="1" ht="12.95" customHeight="1" x14ac:dyDescent="0.2">
      <c r="A18" s="176" t="s">
        <v>695</v>
      </c>
    </row>
    <row r="19" spans="1:4" s="235" customFormat="1" ht="12.95" customHeight="1" x14ac:dyDescent="0.2">
      <c r="A19" s="244" t="s">
        <v>723</v>
      </c>
    </row>
    <row r="20" spans="1:4" s="235" customFormat="1" ht="12.95" customHeight="1" x14ac:dyDescent="0.2">
      <c r="A20" s="244" t="s">
        <v>724</v>
      </c>
    </row>
    <row r="21" spans="1:4" s="235" customFormat="1" x14ac:dyDescent="0.2">
      <c r="A21" s="237"/>
    </row>
    <row r="22" spans="1:4" s="235" customFormat="1" x14ac:dyDescent="0.2">
      <c r="A22" s="237" t="s">
        <v>725</v>
      </c>
      <c r="B22" s="237"/>
      <c r="C22" s="237"/>
      <c r="D22" s="237"/>
    </row>
    <row r="23" spans="1:4" s="235" customFormat="1" x14ac:dyDescent="0.2">
      <c r="A23" s="237" t="s">
        <v>726</v>
      </c>
      <c r="B23" s="237"/>
      <c r="C23" s="237"/>
      <c r="D23" s="237"/>
    </row>
    <row r="24" spans="1:4" s="235" customFormat="1" x14ac:dyDescent="0.2">
      <c r="A24" s="237" t="s">
        <v>727</v>
      </c>
      <c r="B24" s="237"/>
      <c r="C24" s="237"/>
      <c r="D24" s="237"/>
    </row>
    <row r="25" spans="1:4" s="235" customFormat="1" x14ac:dyDescent="0.2">
      <c r="A25" s="237" t="s">
        <v>728</v>
      </c>
      <c r="B25" s="237"/>
      <c r="C25" s="237"/>
      <c r="D25" s="237"/>
    </row>
    <row r="26" spans="1:4" s="235" customFormat="1" x14ac:dyDescent="0.2">
      <c r="A26" s="237" t="s">
        <v>729</v>
      </c>
      <c r="B26" s="237"/>
      <c r="C26" s="237"/>
      <c r="D26" s="237"/>
    </row>
    <row r="27" spans="1:4" s="235" customFormat="1" x14ac:dyDescent="0.2">
      <c r="A27" s="237"/>
      <c r="B27" s="237"/>
      <c r="C27" s="237"/>
      <c r="D27" s="237"/>
    </row>
    <row r="28" spans="1:4" s="235" customFormat="1" ht="12" x14ac:dyDescent="0.2">
      <c r="A28" s="242" t="s">
        <v>730</v>
      </c>
      <c r="B28" s="237"/>
      <c r="C28" s="237"/>
      <c r="D28" s="237"/>
    </row>
    <row r="29" spans="1:4" s="235" customFormat="1" x14ac:dyDescent="0.2">
      <c r="A29" s="237"/>
      <c r="B29" s="237"/>
      <c r="C29" s="237"/>
      <c r="D29" s="237"/>
    </row>
    <row r="30" spans="1:4" x14ac:dyDescent="0.2">
      <c r="A30" s="245" t="s">
        <v>731</v>
      </c>
    </row>
  </sheetData>
  <mergeCells count="4">
    <mergeCell ref="A5:E5"/>
    <mergeCell ref="B10:E10"/>
    <mergeCell ref="B12:E12"/>
    <mergeCell ref="B13:E13"/>
  </mergeCells>
  <pageMargins left="0.70866141732283472" right="0.70866141732283472" top="0.74803149606299213" bottom="0.74803149606299213" header="0.31496062992125984" footer="0.31496062992125984"/>
  <pageSetup orientation="landscape" r:id="rId1"/>
  <headerFooter>
    <oddHeader>&amp;CNOTAS A LOS ESTADOS FINANCIEROS</oddHeader>
    <oddFooter>&amp;L&amp;F&amp;R&amp;A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8C3B3-B9F2-4C41-AC24-9D35474CA91F}">
  <sheetPr codeName="Sheet11">
    <pageSetUpPr fitToPage="1"/>
  </sheetPr>
  <dimension ref="A1:H44"/>
  <sheetViews>
    <sheetView showGridLines="0" workbookViewId="0">
      <selection activeCell="A2" sqref="A2:B4"/>
    </sheetView>
  </sheetViews>
  <sheetFormatPr baseColWidth="10" defaultColWidth="12" defaultRowHeight="11.25" x14ac:dyDescent="0.2"/>
  <cols>
    <col min="1" max="1" width="1.83203125" style="286" customWidth="1"/>
    <col min="2" max="2" width="62.5" style="286" customWidth="1"/>
    <col min="3" max="3" width="17.83203125" style="286" customWidth="1"/>
    <col min="4" max="4" width="19.83203125" style="286" customWidth="1"/>
    <col min="5" max="6" width="17.83203125" style="286" customWidth="1"/>
    <col min="7" max="7" width="18.83203125" style="286" customWidth="1"/>
    <col min="8" max="8" width="17.83203125" style="286" customWidth="1"/>
    <col min="9" max="16384" width="12" style="286"/>
  </cols>
  <sheetData>
    <row r="1" spans="1:8" s="246" customFormat="1" ht="39.950000000000003" customHeight="1" x14ac:dyDescent="0.2">
      <c r="A1" s="734" t="s">
        <v>732</v>
      </c>
      <c r="B1" s="735"/>
      <c r="C1" s="735"/>
      <c r="D1" s="735"/>
      <c r="E1" s="735"/>
      <c r="F1" s="735"/>
      <c r="G1" s="735"/>
      <c r="H1" s="736"/>
    </row>
    <row r="2" spans="1:8" s="246" customFormat="1" x14ac:dyDescent="0.2">
      <c r="A2" s="737" t="s">
        <v>733</v>
      </c>
      <c r="B2" s="738"/>
      <c r="C2" s="735" t="s">
        <v>734</v>
      </c>
      <c r="D2" s="735"/>
      <c r="E2" s="735"/>
      <c r="F2" s="735"/>
      <c r="G2" s="735"/>
      <c r="H2" s="743" t="s">
        <v>735</v>
      </c>
    </row>
    <row r="3" spans="1:8" s="247" customFormat="1" ht="24.95" customHeight="1" x14ac:dyDescent="0.2">
      <c r="A3" s="739"/>
      <c r="B3" s="740"/>
      <c r="C3" s="248" t="s">
        <v>736</v>
      </c>
      <c r="D3" s="249" t="s">
        <v>737</v>
      </c>
      <c r="E3" s="249" t="s">
        <v>738</v>
      </c>
      <c r="F3" s="249" t="s">
        <v>739</v>
      </c>
      <c r="G3" s="250" t="s">
        <v>740</v>
      </c>
      <c r="H3" s="744"/>
    </row>
    <row r="4" spans="1:8" s="247" customFormat="1" x14ac:dyDescent="0.2">
      <c r="A4" s="741"/>
      <c r="B4" s="742"/>
      <c r="C4" s="251" t="s">
        <v>741</v>
      </c>
      <c r="D4" s="252" t="s">
        <v>742</v>
      </c>
      <c r="E4" s="252" t="s">
        <v>743</v>
      </c>
      <c r="F4" s="252" t="s">
        <v>744</v>
      </c>
      <c r="G4" s="252" t="s">
        <v>745</v>
      </c>
      <c r="H4" s="252" t="s">
        <v>746</v>
      </c>
    </row>
    <row r="5" spans="1:8" x14ac:dyDescent="0.2">
      <c r="A5" s="253"/>
      <c r="B5" s="254" t="s">
        <v>1</v>
      </c>
      <c r="C5" s="255">
        <v>0</v>
      </c>
      <c r="D5" s="255">
        <v>0</v>
      </c>
      <c r="E5" s="255">
        <v>0</v>
      </c>
      <c r="F5" s="255">
        <v>0</v>
      </c>
      <c r="G5" s="255">
        <v>0</v>
      </c>
      <c r="H5" s="255">
        <v>0</v>
      </c>
    </row>
    <row r="6" spans="1:8" x14ac:dyDescent="0.2">
      <c r="A6" s="256"/>
      <c r="B6" s="257" t="s">
        <v>35</v>
      </c>
      <c r="C6" s="258">
        <v>0</v>
      </c>
      <c r="D6" s="258">
        <v>0</v>
      </c>
      <c r="E6" s="258">
        <v>0</v>
      </c>
      <c r="F6" s="258">
        <v>0</v>
      </c>
      <c r="G6" s="258">
        <v>0</v>
      </c>
      <c r="H6" s="258">
        <v>0</v>
      </c>
    </row>
    <row r="7" spans="1:8" x14ac:dyDescent="0.2">
      <c r="A7" s="253"/>
      <c r="B7" s="254" t="s">
        <v>11</v>
      </c>
      <c r="C7" s="258">
        <v>0</v>
      </c>
      <c r="D7" s="258">
        <v>0</v>
      </c>
      <c r="E7" s="258">
        <v>0</v>
      </c>
      <c r="F7" s="258">
        <v>0</v>
      </c>
      <c r="G7" s="258">
        <v>0</v>
      </c>
      <c r="H7" s="258">
        <v>0</v>
      </c>
    </row>
    <row r="8" spans="1:8" x14ac:dyDescent="0.2">
      <c r="A8" s="253"/>
      <c r="B8" s="254" t="s">
        <v>2</v>
      </c>
      <c r="C8" s="258">
        <v>0</v>
      </c>
      <c r="D8" s="258">
        <v>0</v>
      </c>
      <c r="E8" s="258">
        <v>0</v>
      </c>
      <c r="F8" s="258">
        <v>0</v>
      </c>
      <c r="G8" s="258">
        <v>0</v>
      </c>
      <c r="H8" s="258">
        <v>0</v>
      </c>
    </row>
    <row r="9" spans="1:8" x14ac:dyDescent="0.2">
      <c r="A9" s="253"/>
      <c r="B9" s="254" t="s">
        <v>47</v>
      </c>
      <c r="C9" s="258">
        <v>400000</v>
      </c>
      <c r="D9" s="258">
        <v>-25000</v>
      </c>
      <c r="E9" s="258">
        <v>375000</v>
      </c>
      <c r="F9" s="258">
        <v>537851.24</v>
      </c>
      <c r="G9" s="258">
        <v>537851.24</v>
      </c>
      <c r="H9" s="258">
        <v>137851.24</v>
      </c>
    </row>
    <row r="10" spans="1:8" x14ac:dyDescent="0.2">
      <c r="A10" s="256"/>
      <c r="B10" s="257" t="s">
        <v>48</v>
      </c>
      <c r="C10" s="258">
        <v>0</v>
      </c>
      <c r="D10" s="258">
        <v>0</v>
      </c>
      <c r="E10" s="258">
        <v>0</v>
      </c>
      <c r="F10" s="258">
        <v>0</v>
      </c>
      <c r="G10" s="258">
        <v>0</v>
      </c>
      <c r="H10" s="258">
        <v>0</v>
      </c>
    </row>
    <row r="11" spans="1:8" x14ac:dyDescent="0.2">
      <c r="A11" s="253"/>
      <c r="B11" s="254" t="s">
        <v>747</v>
      </c>
      <c r="C11" s="258">
        <v>24647887.579999998</v>
      </c>
      <c r="D11" s="258">
        <v>-2975000</v>
      </c>
      <c r="E11" s="258">
        <v>21672887.579999998</v>
      </c>
      <c r="F11" s="258">
        <v>4448499.13</v>
      </c>
      <c r="G11" s="258">
        <v>4448499.13</v>
      </c>
      <c r="H11" s="258">
        <v>-20199388.449999999</v>
      </c>
    </row>
    <row r="12" spans="1:8" ht="22.5" x14ac:dyDescent="0.2">
      <c r="A12" s="253"/>
      <c r="B12" s="254" t="s">
        <v>748</v>
      </c>
      <c r="C12" s="258">
        <v>0</v>
      </c>
      <c r="D12" s="258">
        <v>0</v>
      </c>
      <c r="E12" s="258">
        <v>0</v>
      </c>
      <c r="F12" s="258">
        <v>0</v>
      </c>
      <c r="G12" s="258">
        <v>0</v>
      </c>
      <c r="H12" s="258">
        <v>0</v>
      </c>
    </row>
    <row r="13" spans="1:8" ht="22.5" x14ac:dyDescent="0.2">
      <c r="A13" s="253"/>
      <c r="B13" s="254" t="s">
        <v>52</v>
      </c>
      <c r="C13" s="258">
        <v>0</v>
      </c>
      <c r="D13" s="258">
        <v>0</v>
      </c>
      <c r="E13" s="258">
        <v>0</v>
      </c>
      <c r="F13" s="258">
        <v>0</v>
      </c>
      <c r="G13" s="258">
        <v>0</v>
      </c>
      <c r="H13" s="258">
        <v>0</v>
      </c>
    </row>
    <row r="14" spans="1:8" x14ac:dyDescent="0.2">
      <c r="A14" s="253"/>
      <c r="B14" s="254" t="s">
        <v>621</v>
      </c>
      <c r="C14" s="258">
        <v>0</v>
      </c>
      <c r="D14" s="258">
        <v>4260446.6500000004</v>
      </c>
      <c r="E14" s="258">
        <v>4260446.6500000004</v>
      </c>
      <c r="F14" s="258">
        <v>0</v>
      </c>
      <c r="G14" s="258">
        <v>0</v>
      </c>
      <c r="H14" s="258">
        <v>0</v>
      </c>
    </row>
    <row r="15" spans="1:8" x14ac:dyDescent="0.2">
      <c r="A15" s="253"/>
      <c r="C15" s="259"/>
      <c r="D15" s="259"/>
      <c r="E15" s="259"/>
      <c r="F15" s="259"/>
      <c r="G15" s="259"/>
      <c r="H15" s="259"/>
    </row>
    <row r="16" spans="1:8" x14ac:dyDescent="0.2">
      <c r="A16" s="260"/>
      <c r="B16" s="261" t="s">
        <v>125</v>
      </c>
      <c r="C16" s="262">
        <v>25047887.579999998</v>
      </c>
      <c r="D16" s="262">
        <v>1260446.6499999999</v>
      </c>
      <c r="E16" s="262">
        <v>26308334.23</v>
      </c>
      <c r="F16" s="262">
        <v>4986350.37</v>
      </c>
      <c r="G16" s="263">
        <v>4986350.37</v>
      </c>
      <c r="H16" s="264">
        <v>-20061537.210000001</v>
      </c>
    </row>
    <row r="17" spans="1:8" x14ac:dyDescent="0.2">
      <c r="A17" s="265"/>
      <c r="B17" s="266"/>
      <c r="C17" s="267"/>
      <c r="D17" s="267"/>
      <c r="E17" s="268"/>
      <c r="F17" s="269" t="s">
        <v>749</v>
      </c>
      <c r="G17" s="270"/>
      <c r="H17" s="271"/>
    </row>
    <row r="18" spans="1:8" x14ac:dyDescent="0.2">
      <c r="A18" s="745" t="s">
        <v>750</v>
      </c>
      <c r="B18" s="746"/>
      <c r="C18" s="735" t="s">
        <v>734</v>
      </c>
      <c r="D18" s="735"/>
      <c r="E18" s="735"/>
      <c r="F18" s="735"/>
      <c r="G18" s="735"/>
      <c r="H18" s="743" t="s">
        <v>735</v>
      </c>
    </row>
    <row r="19" spans="1:8" ht="22.5" x14ac:dyDescent="0.2">
      <c r="A19" s="747"/>
      <c r="B19" s="748"/>
      <c r="C19" s="248" t="s">
        <v>736</v>
      </c>
      <c r="D19" s="249" t="s">
        <v>737</v>
      </c>
      <c r="E19" s="249" t="s">
        <v>738</v>
      </c>
      <c r="F19" s="249" t="s">
        <v>739</v>
      </c>
      <c r="G19" s="250" t="s">
        <v>740</v>
      </c>
      <c r="H19" s="744"/>
    </row>
    <row r="20" spans="1:8" x14ac:dyDescent="0.2">
      <c r="A20" s="749"/>
      <c r="B20" s="750"/>
      <c r="C20" s="251" t="s">
        <v>741</v>
      </c>
      <c r="D20" s="252" t="s">
        <v>742</v>
      </c>
      <c r="E20" s="252" t="s">
        <v>743</v>
      </c>
      <c r="F20" s="252" t="s">
        <v>744</v>
      </c>
      <c r="G20" s="252" t="s">
        <v>745</v>
      </c>
      <c r="H20" s="252" t="s">
        <v>746</v>
      </c>
    </row>
    <row r="21" spans="1:8" x14ac:dyDescent="0.2">
      <c r="A21" s="272" t="s">
        <v>751</v>
      </c>
      <c r="B21" s="273"/>
      <c r="C21" s="274">
        <v>0</v>
      </c>
      <c r="D21" s="274">
        <v>0</v>
      </c>
      <c r="E21" s="274">
        <v>0</v>
      </c>
      <c r="F21" s="274">
        <v>0</v>
      </c>
      <c r="G21" s="274">
        <v>0</v>
      </c>
      <c r="H21" s="274">
        <v>0</v>
      </c>
    </row>
    <row r="22" spans="1:8" x14ac:dyDescent="0.2">
      <c r="A22" s="275"/>
      <c r="B22" s="276" t="s">
        <v>1</v>
      </c>
      <c r="C22" s="277">
        <v>0</v>
      </c>
      <c r="D22" s="277">
        <v>0</v>
      </c>
      <c r="E22" s="277">
        <v>0</v>
      </c>
      <c r="F22" s="277">
        <v>0</v>
      </c>
      <c r="G22" s="277">
        <v>0</v>
      </c>
      <c r="H22" s="277">
        <v>0</v>
      </c>
    </row>
    <row r="23" spans="1:8" x14ac:dyDescent="0.2">
      <c r="A23" s="275"/>
      <c r="B23" s="276" t="s">
        <v>35</v>
      </c>
      <c r="C23" s="277">
        <v>0</v>
      </c>
      <c r="D23" s="277">
        <v>0</v>
      </c>
      <c r="E23" s="277">
        <v>0</v>
      </c>
      <c r="F23" s="277">
        <v>0</v>
      </c>
      <c r="G23" s="277">
        <v>0</v>
      </c>
      <c r="H23" s="277">
        <v>0</v>
      </c>
    </row>
    <row r="24" spans="1:8" x14ac:dyDescent="0.2">
      <c r="A24" s="275"/>
      <c r="B24" s="276" t="s">
        <v>11</v>
      </c>
      <c r="C24" s="277">
        <v>0</v>
      </c>
      <c r="D24" s="277">
        <v>0</v>
      </c>
      <c r="E24" s="277">
        <v>0</v>
      </c>
      <c r="F24" s="277">
        <v>0</v>
      </c>
      <c r="G24" s="277">
        <v>0</v>
      </c>
      <c r="H24" s="277">
        <v>0</v>
      </c>
    </row>
    <row r="25" spans="1:8" x14ac:dyDescent="0.2">
      <c r="A25" s="275"/>
      <c r="B25" s="276" t="s">
        <v>2</v>
      </c>
      <c r="C25" s="277">
        <v>0</v>
      </c>
      <c r="D25" s="277">
        <v>0</v>
      </c>
      <c r="E25" s="277">
        <v>0</v>
      </c>
      <c r="F25" s="277">
        <v>0</v>
      </c>
      <c r="G25" s="277">
        <v>0</v>
      </c>
      <c r="H25" s="277">
        <v>0</v>
      </c>
    </row>
    <row r="26" spans="1:8" x14ac:dyDescent="0.2">
      <c r="A26" s="275"/>
      <c r="B26" s="276" t="s">
        <v>752</v>
      </c>
      <c r="C26" s="277">
        <v>0</v>
      </c>
      <c r="D26" s="277">
        <v>0</v>
      </c>
      <c r="E26" s="277">
        <v>0</v>
      </c>
      <c r="F26" s="277">
        <v>0</v>
      </c>
      <c r="G26" s="277">
        <v>0</v>
      </c>
      <c r="H26" s="277">
        <v>0</v>
      </c>
    </row>
    <row r="27" spans="1:8" x14ac:dyDescent="0.2">
      <c r="A27" s="275"/>
      <c r="B27" s="276" t="s">
        <v>753</v>
      </c>
      <c r="C27" s="277">
        <v>0</v>
      </c>
      <c r="D27" s="277">
        <v>0</v>
      </c>
      <c r="E27" s="277">
        <v>0</v>
      </c>
      <c r="F27" s="277">
        <v>0</v>
      </c>
      <c r="G27" s="277">
        <v>0</v>
      </c>
      <c r="H27" s="277">
        <v>0</v>
      </c>
    </row>
    <row r="28" spans="1:8" ht="22.5" x14ac:dyDescent="0.2">
      <c r="A28" s="275"/>
      <c r="B28" s="276" t="s">
        <v>51</v>
      </c>
      <c r="C28" s="277">
        <v>0</v>
      </c>
      <c r="D28" s="277">
        <v>0</v>
      </c>
      <c r="E28" s="277">
        <v>0</v>
      </c>
      <c r="F28" s="277">
        <v>0</v>
      </c>
      <c r="G28" s="277">
        <v>0</v>
      </c>
      <c r="H28" s="277">
        <v>0</v>
      </c>
    </row>
    <row r="29" spans="1:8" ht="22.5" x14ac:dyDescent="0.2">
      <c r="A29" s="275"/>
      <c r="B29" s="276" t="s">
        <v>52</v>
      </c>
      <c r="C29" s="277">
        <v>0</v>
      </c>
      <c r="D29" s="277">
        <v>0</v>
      </c>
      <c r="E29" s="277">
        <v>0</v>
      </c>
      <c r="F29" s="277">
        <v>0</v>
      </c>
      <c r="G29" s="277">
        <v>0</v>
      </c>
      <c r="H29" s="277">
        <v>0</v>
      </c>
    </row>
    <row r="30" spans="1:8" x14ac:dyDescent="0.2">
      <c r="A30" s="275"/>
      <c r="B30" s="276"/>
      <c r="C30" s="277"/>
      <c r="D30" s="277"/>
      <c r="E30" s="277"/>
      <c r="F30" s="277"/>
      <c r="G30" s="277"/>
      <c r="H30" s="277"/>
    </row>
    <row r="31" spans="1:8" x14ac:dyDescent="0.2">
      <c r="A31" s="272" t="s">
        <v>754</v>
      </c>
      <c r="B31" s="273"/>
      <c r="C31" s="278">
        <v>25047887.579999998</v>
      </c>
      <c r="D31" s="278">
        <v>-3000000</v>
      </c>
      <c r="E31" s="278">
        <v>22047887.579999998</v>
      </c>
      <c r="F31" s="278">
        <v>4986350.37</v>
      </c>
      <c r="G31" s="278">
        <v>4986350.37</v>
      </c>
      <c r="H31" s="278">
        <v>-20061537.210000001</v>
      </c>
    </row>
    <row r="32" spans="1:8" x14ac:dyDescent="0.2">
      <c r="A32" s="275"/>
      <c r="B32" s="276" t="s">
        <v>35</v>
      </c>
      <c r="C32" s="277">
        <v>0</v>
      </c>
      <c r="D32" s="277">
        <v>0</v>
      </c>
      <c r="E32" s="277">
        <v>0</v>
      </c>
      <c r="F32" s="277">
        <v>0</v>
      </c>
      <c r="G32" s="277">
        <v>0</v>
      </c>
      <c r="H32" s="277">
        <v>0</v>
      </c>
    </row>
    <row r="33" spans="1:8" x14ac:dyDescent="0.2">
      <c r="A33" s="275"/>
      <c r="B33" s="276" t="s">
        <v>755</v>
      </c>
      <c r="C33" s="277">
        <v>400000</v>
      </c>
      <c r="D33" s="277">
        <v>-25000</v>
      </c>
      <c r="E33" s="277">
        <v>375000</v>
      </c>
      <c r="F33" s="277">
        <v>537851.24</v>
      </c>
      <c r="G33" s="277">
        <v>537851.24</v>
      </c>
      <c r="H33" s="277">
        <v>137851.24</v>
      </c>
    </row>
    <row r="34" spans="1:8" x14ac:dyDescent="0.2">
      <c r="A34" s="275"/>
      <c r="B34" s="276" t="s">
        <v>756</v>
      </c>
      <c r="C34" s="277">
        <v>24647887.579999998</v>
      </c>
      <c r="D34" s="277">
        <v>-2975000</v>
      </c>
      <c r="E34" s="277">
        <v>21672887.579999998</v>
      </c>
      <c r="F34" s="277">
        <v>4448499.13</v>
      </c>
      <c r="G34" s="277">
        <v>4448499.13</v>
      </c>
      <c r="H34" s="277">
        <v>-20199388.449999999</v>
      </c>
    </row>
    <row r="35" spans="1:8" ht="22.5" x14ac:dyDescent="0.2">
      <c r="A35" s="275"/>
      <c r="B35" s="276" t="s">
        <v>52</v>
      </c>
      <c r="C35" s="277">
        <v>0</v>
      </c>
      <c r="D35" s="277">
        <v>0</v>
      </c>
      <c r="E35" s="277">
        <v>0</v>
      </c>
      <c r="F35" s="277">
        <v>0</v>
      </c>
      <c r="G35" s="277">
        <v>0</v>
      </c>
      <c r="H35" s="277">
        <v>0</v>
      </c>
    </row>
    <row r="36" spans="1:8" x14ac:dyDescent="0.2">
      <c r="A36" s="275"/>
      <c r="B36" s="276"/>
      <c r="C36" s="277"/>
      <c r="D36" s="277"/>
      <c r="E36" s="277"/>
      <c r="F36" s="277"/>
      <c r="G36" s="277"/>
      <c r="H36" s="277"/>
    </row>
    <row r="37" spans="1:8" x14ac:dyDescent="0.2">
      <c r="A37" s="279" t="s">
        <v>757</v>
      </c>
      <c r="B37" s="280"/>
      <c r="C37" s="278">
        <v>0</v>
      </c>
      <c r="D37" s="278">
        <v>4260446.6500000004</v>
      </c>
      <c r="E37" s="278">
        <v>4260446.6500000004</v>
      </c>
      <c r="F37" s="278">
        <v>0</v>
      </c>
      <c r="G37" s="278">
        <v>0</v>
      </c>
      <c r="H37" s="278">
        <v>0</v>
      </c>
    </row>
    <row r="38" spans="1:8" x14ac:dyDescent="0.2">
      <c r="A38" s="281"/>
      <c r="B38" s="276" t="s">
        <v>621</v>
      </c>
      <c r="C38" s="278">
        <v>0</v>
      </c>
      <c r="D38" s="278">
        <v>4260446.6500000004</v>
      </c>
      <c r="E38" s="278">
        <v>4260446.6500000004</v>
      </c>
      <c r="F38" s="278">
        <v>0</v>
      </c>
      <c r="G38" s="278">
        <v>0</v>
      </c>
      <c r="H38" s="278">
        <v>0</v>
      </c>
    </row>
    <row r="39" spans="1:8" x14ac:dyDescent="0.2">
      <c r="A39" s="282"/>
      <c r="B39" s="283" t="s">
        <v>125</v>
      </c>
      <c r="C39" s="262">
        <v>25047887.579999998</v>
      </c>
      <c r="D39" s="262">
        <v>1260446.6499999999</v>
      </c>
      <c r="E39" s="262">
        <v>26308334.23</v>
      </c>
      <c r="F39" s="262">
        <v>4986350.37</v>
      </c>
      <c r="G39" s="262">
        <v>4986350.37</v>
      </c>
      <c r="H39" s="264">
        <v>-20061537.210000001</v>
      </c>
    </row>
    <row r="40" spans="1:8" x14ac:dyDescent="0.2">
      <c r="A40" s="284"/>
      <c r="B40" s="266"/>
      <c r="C40" s="267"/>
      <c r="D40" s="267"/>
      <c r="E40" s="267"/>
      <c r="F40" s="269" t="s">
        <v>749</v>
      </c>
      <c r="G40" s="285"/>
      <c r="H40" s="271"/>
    </row>
    <row r="42" spans="1:8" ht="22.5" hidden="1" x14ac:dyDescent="0.2">
      <c r="B42" s="254" t="s">
        <v>758</v>
      </c>
    </row>
    <row r="43" spans="1:8" hidden="1" x14ac:dyDescent="0.2">
      <c r="B43" s="286" t="s">
        <v>759</v>
      </c>
    </row>
    <row r="44" spans="1:8" hidden="1" x14ac:dyDescent="0.2">
      <c r="B44" s="286" t="s">
        <v>760</v>
      </c>
    </row>
  </sheetData>
  <sheetProtection formatCells="0" formatColumns="0" formatRows="0" insertRows="0" autoFilter="0"/>
  <mergeCells count="7">
    <mergeCell ref="A1:H1"/>
    <mergeCell ref="A2:B4"/>
    <mergeCell ref="C2:G2"/>
    <mergeCell ref="H2:H3"/>
    <mergeCell ref="A18:B20"/>
    <mergeCell ref="C18:G18"/>
    <mergeCell ref="H18:H19"/>
  </mergeCells>
  <pageMargins left="0.70866141732283472" right="0.70866141732283472" top="0.74803149606299213" bottom="0.74803149606299213" header="0.31496062992125984" footer="0.31496062992125984"/>
  <pageSetup paperSize="9" scale="95"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15B1B-D441-49E2-8941-317689D9EDCC}">
  <sheetPr codeName="Sheet2">
    <pageSetUpPr fitToPage="1"/>
  </sheetPr>
  <dimension ref="A1:F60"/>
  <sheetViews>
    <sheetView zoomScaleSheetLayoutView="100" workbookViewId="0">
      <selection activeCell="E48" sqref="E48"/>
    </sheetView>
  </sheetViews>
  <sheetFormatPr baseColWidth="10" defaultColWidth="12" defaultRowHeight="11.25" x14ac:dyDescent="0.2"/>
  <cols>
    <col min="1" max="1" width="61.83203125" style="48" customWidth="1"/>
    <col min="2" max="2" width="15.83203125" style="48" customWidth="1"/>
    <col min="3" max="3" width="15.83203125" style="49" customWidth="1"/>
    <col min="4" max="4" width="61.83203125" style="49" customWidth="1"/>
    <col min="5" max="6" width="15.83203125" style="49" customWidth="1"/>
    <col min="7" max="16384" width="12" style="50"/>
  </cols>
  <sheetData>
    <row r="1" spans="1:6" ht="45" customHeight="1" x14ac:dyDescent="0.2">
      <c r="A1" s="11" t="s">
        <v>62</v>
      </c>
      <c r="B1" s="10"/>
      <c r="C1" s="10"/>
      <c r="D1" s="10"/>
      <c r="E1" s="10"/>
      <c r="F1" s="9"/>
    </row>
    <row r="2" spans="1:6" x14ac:dyDescent="0.2">
      <c r="A2" s="30" t="s">
        <v>55</v>
      </c>
      <c r="B2" s="30">
        <v>2021</v>
      </c>
      <c r="C2" s="30">
        <v>2020</v>
      </c>
      <c r="D2" s="30" t="s">
        <v>55</v>
      </c>
      <c r="E2" s="30">
        <v>2021</v>
      </c>
      <c r="F2" s="30">
        <v>2020</v>
      </c>
    </row>
    <row r="3" spans="1:6" s="31" customFormat="1" x14ac:dyDescent="0.2">
      <c r="A3" s="20" t="s">
        <v>63</v>
      </c>
      <c r="B3" s="32"/>
      <c r="C3" s="32"/>
      <c r="D3" s="20" t="s">
        <v>64</v>
      </c>
      <c r="E3" s="32"/>
      <c r="F3" s="32"/>
    </row>
    <row r="4" spans="1:6" x14ac:dyDescent="0.2">
      <c r="A4" s="22" t="s">
        <v>65</v>
      </c>
      <c r="B4" s="32"/>
      <c r="C4" s="32"/>
      <c r="D4" s="22" t="s">
        <v>66</v>
      </c>
      <c r="E4" s="32"/>
      <c r="F4" s="32"/>
    </row>
    <row r="5" spans="1:6" x14ac:dyDescent="0.2">
      <c r="A5" s="24" t="s">
        <v>67</v>
      </c>
      <c r="B5" s="33">
        <v>607514.82999999996</v>
      </c>
      <c r="C5" s="33">
        <v>4457430.79</v>
      </c>
      <c r="D5" s="24" t="s">
        <v>68</v>
      </c>
      <c r="E5" s="33">
        <v>13643109.25</v>
      </c>
      <c r="F5" s="34">
        <v>14867902.050000001</v>
      </c>
    </row>
    <row r="6" spans="1:6" x14ac:dyDescent="0.2">
      <c r="A6" s="24" t="s">
        <v>69</v>
      </c>
      <c r="B6" s="33">
        <v>733250.34</v>
      </c>
      <c r="C6" s="33">
        <v>4107100.5</v>
      </c>
      <c r="D6" s="24" t="s">
        <v>70</v>
      </c>
      <c r="E6" s="33">
        <v>0</v>
      </c>
      <c r="F6" s="34">
        <v>0</v>
      </c>
    </row>
    <row r="7" spans="1:6" x14ac:dyDescent="0.2">
      <c r="A7" s="24" t="s">
        <v>71</v>
      </c>
      <c r="B7" s="33">
        <v>200</v>
      </c>
      <c r="C7" s="33">
        <v>0</v>
      </c>
      <c r="D7" s="24" t="s">
        <v>72</v>
      </c>
      <c r="E7" s="33">
        <v>0</v>
      </c>
      <c r="F7" s="34">
        <v>0</v>
      </c>
    </row>
    <row r="8" spans="1:6" x14ac:dyDescent="0.2">
      <c r="A8" s="24" t="s">
        <v>73</v>
      </c>
      <c r="B8" s="33">
        <v>80073582.030000001</v>
      </c>
      <c r="C8" s="33">
        <v>79168959.590000004</v>
      </c>
      <c r="D8" s="24" t="s">
        <v>74</v>
      </c>
      <c r="E8" s="33">
        <v>0</v>
      </c>
      <c r="F8" s="34">
        <v>0</v>
      </c>
    </row>
    <row r="9" spans="1:6" x14ac:dyDescent="0.2">
      <c r="A9" s="24" t="s">
        <v>75</v>
      </c>
      <c r="B9" s="33">
        <v>0</v>
      </c>
      <c r="C9" s="33">
        <v>0</v>
      </c>
      <c r="D9" s="24" t="s">
        <v>76</v>
      </c>
      <c r="E9" s="33">
        <v>0</v>
      </c>
      <c r="F9" s="33">
        <v>0</v>
      </c>
    </row>
    <row r="10" spans="1:6" ht="22.5" x14ac:dyDescent="0.2">
      <c r="A10" s="24" t="s">
        <v>77</v>
      </c>
      <c r="B10" s="33">
        <v>0</v>
      </c>
      <c r="C10" s="33">
        <v>0</v>
      </c>
      <c r="D10" s="24" t="s">
        <v>78</v>
      </c>
      <c r="E10" s="33">
        <v>0</v>
      </c>
      <c r="F10" s="34">
        <v>0</v>
      </c>
    </row>
    <row r="11" spans="1:6" x14ac:dyDescent="0.2">
      <c r="A11" s="24" t="s">
        <v>79</v>
      </c>
      <c r="B11" s="33">
        <v>0</v>
      </c>
      <c r="C11" s="33">
        <v>0</v>
      </c>
      <c r="D11" s="24" t="s">
        <v>80</v>
      </c>
      <c r="E11" s="33">
        <v>0</v>
      </c>
      <c r="F11" s="34">
        <v>0</v>
      </c>
    </row>
    <row r="12" spans="1:6" x14ac:dyDescent="0.2">
      <c r="A12" s="26"/>
      <c r="B12" s="32"/>
      <c r="C12" s="32"/>
      <c r="D12" s="24" t="s">
        <v>81</v>
      </c>
      <c r="E12" s="33">
        <v>0</v>
      </c>
      <c r="F12" s="34">
        <v>0</v>
      </c>
    </row>
    <row r="13" spans="1:6" x14ac:dyDescent="0.2">
      <c r="A13" s="22" t="s">
        <v>82</v>
      </c>
      <c r="B13" s="35">
        <v>81414547.200000003</v>
      </c>
      <c r="C13" s="35">
        <v>87733490.879999995</v>
      </c>
      <c r="D13" s="26"/>
      <c r="E13" s="36"/>
      <c r="F13" s="37"/>
    </row>
    <row r="14" spans="1:6" x14ac:dyDescent="0.2">
      <c r="A14" s="28"/>
      <c r="B14" s="32"/>
      <c r="C14" s="32"/>
      <c r="D14" s="22" t="s">
        <v>83</v>
      </c>
      <c r="E14" s="23">
        <v>13643109.25</v>
      </c>
      <c r="F14" s="27">
        <v>14867902.050000001</v>
      </c>
    </row>
    <row r="15" spans="1:6" x14ac:dyDescent="0.2">
      <c r="A15" s="22" t="s">
        <v>84</v>
      </c>
      <c r="B15" s="32"/>
      <c r="C15" s="32"/>
      <c r="D15" s="28"/>
      <c r="E15" s="32"/>
      <c r="F15" s="37"/>
    </row>
    <row r="16" spans="1:6" x14ac:dyDescent="0.2">
      <c r="A16" s="24" t="s">
        <v>85</v>
      </c>
      <c r="B16" s="33">
        <v>0</v>
      </c>
      <c r="C16" s="33">
        <v>0</v>
      </c>
      <c r="D16" s="22" t="s">
        <v>86</v>
      </c>
      <c r="E16" s="32"/>
      <c r="F16" s="32"/>
    </row>
    <row r="17" spans="1:6" x14ac:dyDescent="0.2">
      <c r="A17" s="24" t="s">
        <v>87</v>
      </c>
      <c r="B17" s="33">
        <v>20884938.690000001</v>
      </c>
      <c r="C17" s="33">
        <v>21281729.960000001</v>
      </c>
      <c r="D17" s="24" t="s">
        <v>88</v>
      </c>
      <c r="E17" s="33">
        <v>0</v>
      </c>
      <c r="F17" s="34">
        <v>0</v>
      </c>
    </row>
    <row r="18" spans="1:6" x14ac:dyDescent="0.2">
      <c r="A18" s="24" t="s">
        <v>89</v>
      </c>
      <c r="B18" s="33">
        <v>0</v>
      </c>
      <c r="C18" s="33">
        <v>0</v>
      </c>
      <c r="D18" s="24" t="s">
        <v>90</v>
      </c>
      <c r="E18" s="33">
        <v>0</v>
      </c>
      <c r="F18" s="34">
        <v>0</v>
      </c>
    </row>
    <row r="19" spans="1:6" x14ac:dyDescent="0.2">
      <c r="A19" s="24" t="s">
        <v>91</v>
      </c>
      <c r="B19" s="33">
        <v>1705031.99</v>
      </c>
      <c r="C19" s="33">
        <v>1705031.99</v>
      </c>
      <c r="D19" s="24" t="s">
        <v>92</v>
      </c>
      <c r="E19" s="33">
        <v>0</v>
      </c>
      <c r="F19" s="34">
        <v>0</v>
      </c>
    </row>
    <row r="20" spans="1:6" x14ac:dyDescent="0.2">
      <c r="A20" s="24" t="s">
        <v>93</v>
      </c>
      <c r="B20" s="33">
        <v>45449.440000000002</v>
      </c>
      <c r="C20" s="33">
        <v>45449.440000000002</v>
      </c>
      <c r="D20" s="24" t="s">
        <v>94</v>
      </c>
      <c r="E20" s="33">
        <v>0</v>
      </c>
      <c r="F20" s="34">
        <v>0</v>
      </c>
    </row>
    <row r="21" spans="1:6" ht="22.5" x14ac:dyDescent="0.2">
      <c r="A21" s="24" t="s">
        <v>95</v>
      </c>
      <c r="B21" s="33">
        <v>-1497962.97</v>
      </c>
      <c r="C21" s="33">
        <v>-1426307.84</v>
      </c>
      <c r="D21" s="24" t="s">
        <v>96</v>
      </c>
      <c r="E21" s="33">
        <v>0</v>
      </c>
      <c r="F21" s="34">
        <v>0</v>
      </c>
    </row>
    <row r="22" spans="1:6" x14ac:dyDescent="0.2">
      <c r="A22" s="24" t="s">
        <v>97</v>
      </c>
      <c r="B22" s="33">
        <v>0</v>
      </c>
      <c r="C22" s="33">
        <v>0</v>
      </c>
      <c r="D22" s="24" t="s">
        <v>98</v>
      </c>
      <c r="E22" s="33">
        <v>0</v>
      </c>
      <c r="F22" s="34">
        <v>0</v>
      </c>
    </row>
    <row r="23" spans="1:6" x14ac:dyDescent="0.2">
      <c r="A23" s="24" t="s">
        <v>99</v>
      </c>
      <c r="B23" s="33">
        <v>0</v>
      </c>
      <c r="C23" s="33">
        <v>0</v>
      </c>
      <c r="D23" s="26"/>
      <c r="E23" s="32"/>
      <c r="F23" s="37"/>
    </row>
    <row r="24" spans="1:6" x14ac:dyDescent="0.2">
      <c r="A24" s="24" t="s">
        <v>100</v>
      </c>
      <c r="B24" s="38">
        <v>0</v>
      </c>
      <c r="C24" s="39">
        <v>0</v>
      </c>
      <c r="D24" s="22" t="s">
        <v>101</v>
      </c>
      <c r="E24" s="35">
        <v>0</v>
      </c>
      <c r="F24" s="27">
        <v>0</v>
      </c>
    </row>
    <row r="25" spans="1:6" s="31" customFormat="1" x14ac:dyDescent="0.2">
      <c r="A25" s="26"/>
      <c r="B25" s="32"/>
      <c r="C25" s="32"/>
      <c r="D25" s="26"/>
      <c r="E25" s="32"/>
      <c r="F25" s="37"/>
    </row>
    <row r="26" spans="1:6" x14ac:dyDescent="0.2">
      <c r="A26" s="22" t="s">
        <v>102</v>
      </c>
      <c r="B26" s="35">
        <v>21137457.150000002</v>
      </c>
      <c r="C26" s="35">
        <v>21605903.550000001</v>
      </c>
      <c r="D26" s="40" t="s">
        <v>103</v>
      </c>
      <c r="E26" s="35">
        <v>13643109.25</v>
      </c>
      <c r="F26" s="27">
        <v>14867902.050000001</v>
      </c>
    </row>
    <row r="27" spans="1:6" x14ac:dyDescent="0.2">
      <c r="A27" s="28"/>
      <c r="B27" s="32"/>
      <c r="C27" s="32"/>
      <c r="D27" s="28"/>
      <c r="E27" s="32"/>
      <c r="F27" s="37"/>
    </row>
    <row r="28" spans="1:6" x14ac:dyDescent="0.2">
      <c r="A28" s="22" t="s">
        <v>104</v>
      </c>
      <c r="B28" s="35">
        <v>102552004.34999999</v>
      </c>
      <c r="C28" s="35">
        <v>109339394.43000001</v>
      </c>
      <c r="D28" s="20" t="s">
        <v>105</v>
      </c>
      <c r="E28" s="32"/>
      <c r="F28" s="32"/>
    </row>
    <row r="29" spans="1:6" x14ac:dyDescent="0.2">
      <c r="A29" s="41"/>
      <c r="B29" s="42"/>
      <c r="C29" s="43"/>
      <c r="D29" s="28"/>
      <c r="E29" s="32"/>
      <c r="F29" s="32"/>
    </row>
    <row r="30" spans="1:6" x14ac:dyDescent="0.2">
      <c r="A30" s="44"/>
      <c r="B30" s="42"/>
      <c r="C30" s="43"/>
      <c r="D30" s="22" t="s">
        <v>106</v>
      </c>
      <c r="E30" s="35">
        <v>79427667.859999999</v>
      </c>
      <c r="F30" s="27">
        <v>80516947.400000006</v>
      </c>
    </row>
    <row r="31" spans="1:6" x14ac:dyDescent="0.2">
      <c r="A31" s="44"/>
      <c r="B31" s="42"/>
      <c r="C31" s="43"/>
      <c r="D31" s="24" t="s">
        <v>4</v>
      </c>
      <c r="E31" s="33">
        <v>79427667.859999999</v>
      </c>
      <c r="F31" s="34">
        <v>80516947.400000006</v>
      </c>
    </row>
    <row r="32" spans="1:6" x14ac:dyDescent="0.2">
      <c r="A32" s="44"/>
      <c r="B32" s="42"/>
      <c r="C32" s="43"/>
      <c r="D32" s="24" t="s">
        <v>107</v>
      </c>
      <c r="E32" s="33">
        <v>0</v>
      </c>
      <c r="F32" s="34">
        <v>0</v>
      </c>
    </row>
    <row r="33" spans="1:6" x14ac:dyDescent="0.2">
      <c r="A33" s="44"/>
      <c r="B33" s="42"/>
      <c r="C33" s="43"/>
      <c r="D33" s="24" t="s">
        <v>108</v>
      </c>
      <c r="E33" s="33">
        <v>0</v>
      </c>
      <c r="F33" s="34">
        <v>0</v>
      </c>
    </row>
    <row r="34" spans="1:6" x14ac:dyDescent="0.2">
      <c r="A34" s="44"/>
      <c r="B34" s="42"/>
      <c r="C34" s="43"/>
      <c r="D34" s="26"/>
      <c r="E34" s="32"/>
      <c r="F34" s="37"/>
    </row>
    <row r="35" spans="1:6" x14ac:dyDescent="0.2">
      <c r="A35" s="44"/>
      <c r="B35" s="42"/>
      <c r="C35" s="43"/>
      <c r="D35" s="22" t="s">
        <v>109</v>
      </c>
      <c r="E35" s="35">
        <v>9491027.2400000002</v>
      </c>
      <c r="F35" s="27">
        <v>13954544.98</v>
      </c>
    </row>
    <row r="36" spans="1:6" x14ac:dyDescent="0.2">
      <c r="A36" s="44"/>
      <c r="B36" s="42"/>
      <c r="C36" s="43"/>
      <c r="D36" s="24" t="s">
        <v>110</v>
      </c>
      <c r="E36" s="33">
        <v>-2999113.45</v>
      </c>
      <c r="F36" s="34">
        <v>-239306.68</v>
      </c>
    </row>
    <row r="37" spans="1:6" x14ac:dyDescent="0.2">
      <c r="A37" s="44"/>
      <c r="B37" s="42"/>
      <c r="C37" s="43"/>
      <c r="D37" s="24" t="s">
        <v>111</v>
      </c>
      <c r="E37" s="33">
        <v>11721721.34</v>
      </c>
      <c r="F37" s="34">
        <v>13435232.310000001</v>
      </c>
    </row>
    <row r="38" spans="1:6" x14ac:dyDescent="0.2">
      <c r="A38" s="44"/>
      <c r="B38" s="42"/>
      <c r="C38" s="43"/>
      <c r="D38" s="24" t="s">
        <v>112</v>
      </c>
      <c r="E38" s="33">
        <v>758619.35</v>
      </c>
      <c r="F38" s="34">
        <v>758619.35</v>
      </c>
    </row>
    <row r="39" spans="1:6" x14ac:dyDescent="0.2">
      <c r="A39" s="44"/>
      <c r="B39" s="42"/>
      <c r="C39" s="43"/>
      <c r="D39" s="24" t="s">
        <v>113</v>
      </c>
      <c r="E39" s="33">
        <v>0</v>
      </c>
      <c r="F39" s="34"/>
    </row>
    <row r="40" spans="1:6" x14ac:dyDescent="0.2">
      <c r="A40" s="44"/>
      <c r="B40" s="42"/>
      <c r="C40" s="43"/>
      <c r="D40" s="24" t="s">
        <v>114</v>
      </c>
      <c r="E40" s="33">
        <v>0</v>
      </c>
      <c r="F40" s="34"/>
    </row>
    <row r="41" spans="1:6" x14ac:dyDescent="0.2">
      <c r="A41" s="44"/>
      <c r="B41" s="42"/>
      <c r="C41" s="43"/>
      <c r="D41" s="26"/>
      <c r="E41" s="32"/>
      <c r="F41" s="37"/>
    </row>
    <row r="42" spans="1:6" ht="22.5" x14ac:dyDescent="0.2">
      <c r="A42" s="44"/>
      <c r="B42" s="45"/>
      <c r="C42" s="43"/>
      <c r="D42" s="22" t="s">
        <v>115</v>
      </c>
      <c r="E42" s="35">
        <v>0</v>
      </c>
      <c r="F42" s="27">
        <v>0</v>
      </c>
    </row>
    <row r="43" spans="1:6" x14ac:dyDescent="0.2">
      <c r="A43" s="41"/>
      <c r="B43" s="42"/>
      <c r="C43" s="43"/>
      <c r="D43" s="24" t="s">
        <v>116</v>
      </c>
      <c r="E43" s="33">
        <v>0</v>
      </c>
      <c r="F43" s="34">
        <v>0</v>
      </c>
    </row>
    <row r="44" spans="1:6" x14ac:dyDescent="0.2">
      <c r="A44" s="41"/>
      <c r="B44" s="42"/>
      <c r="C44" s="43"/>
      <c r="D44" s="24" t="s">
        <v>117</v>
      </c>
      <c r="E44" s="33">
        <v>0</v>
      </c>
      <c r="F44" s="34">
        <v>0</v>
      </c>
    </row>
    <row r="45" spans="1:6" x14ac:dyDescent="0.2">
      <c r="A45" s="41"/>
      <c r="B45" s="42"/>
      <c r="C45" s="43"/>
      <c r="D45" s="26"/>
      <c r="E45" s="32"/>
      <c r="F45" s="37"/>
    </row>
    <row r="46" spans="1:6" x14ac:dyDescent="0.2">
      <c r="A46" s="41"/>
      <c r="B46" s="42"/>
      <c r="C46" s="43"/>
      <c r="D46" s="22" t="s">
        <v>118</v>
      </c>
      <c r="E46" s="35">
        <v>88908895.099999994</v>
      </c>
      <c r="F46" s="27">
        <v>94471492.379999995</v>
      </c>
    </row>
    <row r="47" spans="1:6" x14ac:dyDescent="0.2">
      <c r="A47" s="41"/>
      <c r="B47" s="42"/>
      <c r="C47" s="43"/>
      <c r="D47" s="28"/>
      <c r="E47" s="32"/>
      <c r="F47" s="37"/>
    </row>
    <row r="48" spans="1:6" x14ac:dyDescent="0.2">
      <c r="A48" s="41"/>
      <c r="B48" s="42"/>
      <c r="C48" s="43"/>
      <c r="D48" s="22" t="s">
        <v>119</v>
      </c>
      <c r="E48" s="35">
        <v>102552004.34999999</v>
      </c>
      <c r="F48" s="35">
        <v>109339394.43000001</v>
      </c>
    </row>
    <row r="49" spans="1:6" x14ac:dyDescent="0.2">
      <c r="A49" s="41"/>
      <c r="B49" s="42"/>
      <c r="C49" s="42"/>
      <c r="D49" s="46"/>
      <c r="E49" s="43"/>
      <c r="F49" s="43"/>
    </row>
    <row r="51" spans="1:6" ht="12.75" x14ac:dyDescent="0.2">
      <c r="A51" s="47" t="s">
        <v>56</v>
      </c>
    </row>
    <row r="54" spans="1:6" ht="15" x14ac:dyDescent="0.25">
      <c r="A54" s="29" t="s">
        <v>57</v>
      </c>
    </row>
    <row r="55" spans="1:6" ht="15" x14ac:dyDescent="0.25">
      <c r="A55" s="29" t="s">
        <v>58</v>
      </c>
    </row>
    <row r="56" spans="1:6" ht="15" x14ac:dyDescent="0.25">
      <c r="A56" s="29" t="s">
        <v>59</v>
      </c>
    </row>
    <row r="57" spans="1:6" ht="15" x14ac:dyDescent="0.25">
      <c r="A57" s="29" t="s">
        <v>60</v>
      </c>
    </row>
    <row r="58" spans="1:6" ht="15" x14ac:dyDescent="0.25">
      <c r="A58" s="29"/>
    </row>
    <row r="59" spans="1:6" ht="15" x14ac:dyDescent="0.25">
      <c r="A59" s="29"/>
    </row>
    <row r="60" spans="1:6" ht="15" x14ac:dyDescent="0.25">
      <c r="A60" s="29"/>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6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987C6-7422-4CDA-BB0A-E536F29B85D4}">
  <sheetPr codeName="Sheet12">
    <pageSetUpPr fitToPage="1"/>
  </sheetPr>
  <dimension ref="A1:H77"/>
  <sheetViews>
    <sheetView showGridLines="0" topLeftCell="A52" workbookViewId="0">
      <selection activeCell="I85" sqref="I85"/>
    </sheetView>
  </sheetViews>
  <sheetFormatPr baseColWidth="10" defaultColWidth="12" defaultRowHeight="11.25" x14ac:dyDescent="0.2"/>
  <cols>
    <col min="1" max="1" width="5.83203125" style="90" customWidth="1"/>
    <col min="2" max="2" width="62.83203125" style="90" customWidth="1"/>
    <col min="3" max="3" width="18.33203125" style="90" customWidth="1"/>
    <col min="4" max="4" width="19.83203125" style="90" customWidth="1"/>
    <col min="5" max="8" width="18.33203125" style="90" customWidth="1"/>
    <col min="9" max="16384" width="12" style="90"/>
  </cols>
  <sheetData>
    <row r="1" spans="1:8" ht="50.1" customHeight="1" x14ac:dyDescent="0.2">
      <c r="A1" s="751" t="s">
        <v>761</v>
      </c>
      <c r="B1" s="752"/>
      <c r="C1" s="752"/>
      <c r="D1" s="752"/>
      <c r="E1" s="752"/>
      <c r="F1" s="752"/>
      <c r="G1" s="752"/>
      <c r="H1" s="753"/>
    </row>
    <row r="2" spans="1:8" x14ac:dyDescent="0.2">
      <c r="A2" s="756" t="s">
        <v>55</v>
      </c>
      <c r="B2" s="757"/>
      <c r="C2" s="751" t="s">
        <v>762</v>
      </c>
      <c r="D2" s="752"/>
      <c r="E2" s="752"/>
      <c r="F2" s="752"/>
      <c r="G2" s="753"/>
      <c r="H2" s="754" t="s">
        <v>763</v>
      </c>
    </row>
    <row r="3" spans="1:8" ht="24.95" customHeight="1" x14ac:dyDescent="0.2">
      <c r="A3" s="758"/>
      <c r="B3" s="759"/>
      <c r="C3" s="287" t="s">
        <v>764</v>
      </c>
      <c r="D3" s="287" t="s">
        <v>765</v>
      </c>
      <c r="E3" s="287" t="s">
        <v>738</v>
      </c>
      <c r="F3" s="287" t="s">
        <v>739</v>
      </c>
      <c r="G3" s="287" t="s">
        <v>766</v>
      </c>
      <c r="H3" s="755"/>
    </row>
    <row r="4" spans="1:8" x14ac:dyDescent="0.2">
      <c r="A4" s="760"/>
      <c r="B4" s="761"/>
      <c r="C4" s="288">
        <v>1</v>
      </c>
      <c r="D4" s="288">
        <v>2</v>
      </c>
      <c r="E4" s="288" t="s">
        <v>767</v>
      </c>
      <c r="F4" s="288">
        <v>4</v>
      </c>
      <c r="G4" s="288">
        <v>5</v>
      </c>
      <c r="H4" s="288" t="s">
        <v>768</v>
      </c>
    </row>
    <row r="5" spans="1:8" x14ac:dyDescent="0.2">
      <c r="A5" s="289" t="s">
        <v>37</v>
      </c>
      <c r="B5" s="290"/>
      <c r="C5" s="291">
        <v>7086571.46</v>
      </c>
      <c r="D5" s="291">
        <v>0</v>
      </c>
      <c r="E5" s="291">
        <v>7086571.46</v>
      </c>
      <c r="F5" s="291">
        <v>7016777.5800000001</v>
      </c>
      <c r="G5" s="291">
        <v>7016777.5800000001</v>
      </c>
      <c r="H5" s="291">
        <v>69793.88</v>
      </c>
    </row>
    <row r="6" spans="1:8" x14ac:dyDescent="0.2">
      <c r="A6" s="292"/>
      <c r="B6" s="293" t="s">
        <v>461</v>
      </c>
      <c r="C6" s="294">
        <v>4937235.4800000004</v>
      </c>
      <c r="D6" s="294">
        <v>0</v>
      </c>
      <c r="E6" s="294">
        <v>4937235.4800000004</v>
      </c>
      <c r="F6" s="294">
        <v>4925746.34</v>
      </c>
      <c r="G6" s="294">
        <v>4925746.34</v>
      </c>
      <c r="H6" s="294">
        <v>11489.14</v>
      </c>
    </row>
    <row r="7" spans="1:8" x14ac:dyDescent="0.2">
      <c r="A7" s="292"/>
      <c r="B7" s="293" t="s">
        <v>462</v>
      </c>
      <c r="C7" s="294">
        <v>0</v>
      </c>
      <c r="D7" s="294">
        <v>0</v>
      </c>
      <c r="E7" s="294">
        <v>0</v>
      </c>
      <c r="F7" s="294">
        <v>0</v>
      </c>
      <c r="G7" s="294">
        <v>0</v>
      </c>
      <c r="H7" s="294">
        <v>0</v>
      </c>
    </row>
    <row r="8" spans="1:8" x14ac:dyDescent="0.2">
      <c r="A8" s="292"/>
      <c r="B8" s="293" t="s">
        <v>463</v>
      </c>
      <c r="C8" s="294">
        <v>622568.06999999995</v>
      </c>
      <c r="D8" s="294">
        <v>0</v>
      </c>
      <c r="E8" s="294">
        <v>622568.06999999995</v>
      </c>
      <c r="F8" s="294">
        <v>615460.39</v>
      </c>
      <c r="G8" s="294">
        <v>615460.39</v>
      </c>
      <c r="H8" s="294">
        <v>7107.68</v>
      </c>
    </row>
    <row r="9" spans="1:8" x14ac:dyDescent="0.2">
      <c r="A9" s="292"/>
      <c r="B9" s="293" t="s">
        <v>464</v>
      </c>
      <c r="C9" s="294">
        <v>1021767.91</v>
      </c>
      <c r="D9" s="294">
        <v>0</v>
      </c>
      <c r="E9" s="294">
        <v>1021767.91</v>
      </c>
      <c r="F9" s="294">
        <v>984740.73</v>
      </c>
      <c r="G9" s="294">
        <v>984740.73</v>
      </c>
      <c r="H9" s="294">
        <v>37027.18</v>
      </c>
    </row>
    <row r="10" spans="1:8" x14ac:dyDescent="0.2">
      <c r="A10" s="292"/>
      <c r="B10" s="293" t="s">
        <v>465</v>
      </c>
      <c r="C10" s="294">
        <v>155000</v>
      </c>
      <c r="D10" s="294">
        <v>350000</v>
      </c>
      <c r="E10" s="294">
        <v>505000</v>
      </c>
      <c r="F10" s="294">
        <v>490830.12</v>
      </c>
      <c r="G10" s="294">
        <v>490830.12</v>
      </c>
      <c r="H10" s="294">
        <v>14169.88</v>
      </c>
    </row>
    <row r="11" spans="1:8" x14ac:dyDescent="0.2">
      <c r="A11" s="292"/>
      <c r="B11" s="293" t="s">
        <v>769</v>
      </c>
      <c r="C11" s="294">
        <v>350000</v>
      </c>
      <c r="D11" s="294">
        <v>-350000</v>
      </c>
      <c r="E11" s="294">
        <v>0</v>
      </c>
      <c r="F11" s="294">
        <v>0</v>
      </c>
      <c r="G11" s="294">
        <v>0</v>
      </c>
      <c r="H11" s="294">
        <v>0</v>
      </c>
    </row>
    <row r="12" spans="1:8" x14ac:dyDescent="0.2">
      <c r="A12" s="292"/>
      <c r="B12" s="293" t="s">
        <v>466</v>
      </c>
      <c r="C12" s="294">
        <v>0</v>
      </c>
      <c r="D12" s="294">
        <v>0</v>
      </c>
      <c r="E12" s="294">
        <v>0</v>
      </c>
      <c r="F12" s="294">
        <v>0</v>
      </c>
      <c r="G12" s="294">
        <v>0</v>
      </c>
      <c r="H12" s="294">
        <v>0</v>
      </c>
    </row>
    <row r="13" spans="1:8" x14ac:dyDescent="0.2">
      <c r="A13" s="289" t="s">
        <v>770</v>
      </c>
      <c r="B13" s="290"/>
      <c r="C13" s="294">
        <v>460492.83</v>
      </c>
      <c r="D13" s="294">
        <v>0</v>
      </c>
      <c r="E13" s="294">
        <v>460492.83</v>
      </c>
      <c r="F13" s="294">
        <v>150877.31</v>
      </c>
      <c r="G13" s="294">
        <v>150877.31</v>
      </c>
      <c r="H13" s="294">
        <v>309615.52</v>
      </c>
    </row>
    <row r="14" spans="1:8" x14ac:dyDescent="0.2">
      <c r="A14" s="292"/>
      <c r="B14" s="293" t="s">
        <v>467</v>
      </c>
      <c r="C14" s="294">
        <v>177500</v>
      </c>
      <c r="D14" s="294">
        <v>0</v>
      </c>
      <c r="E14" s="294">
        <v>177500</v>
      </c>
      <c r="F14" s="294">
        <v>56755.11</v>
      </c>
      <c r="G14" s="294">
        <v>56755.11</v>
      </c>
      <c r="H14" s="294">
        <v>120744.89</v>
      </c>
    </row>
    <row r="15" spans="1:8" x14ac:dyDescent="0.2">
      <c r="A15" s="292"/>
      <c r="B15" s="293" t="s">
        <v>468</v>
      </c>
      <c r="C15" s="294">
        <v>30692.83</v>
      </c>
      <c r="D15" s="294">
        <v>0</v>
      </c>
      <c r="E15" s="294">
        <v>30692.83</v>
      </c>
      <c r="F15" s="294">
        <v>16945.009999999998</v>
      </c>
      <c r="G15" s="294">
        <v>16945.009999999998</v>
      </c>
      <c r="H15" s="294">
        <v>13747.82</v>
      </c>
    </row>
    <row r="16" spans="1:8" x14ac:dyDescent="0.2">
      <c r="A16" s="292"/>
      <c r="B16" s="293" t="s">
        <v>469</v>
      </c>
      <c r="C16" s="294">
        <v>0</v>
      </c>
      <c r="D16" s="294">
        <v>0</v>
      </c>
      <c r="E16" s="294">
        <v>0</v>
      </c>
      <c r="F16" s="294">
        <v>0</v>
      </c>
      <c r="G16" s="294">
        <v>0</v>
      </c>
      <c r="H16" s="294">
        <v>0</v>
      </c>
    </row>
    <row r="17" spans="1:8" x14ac:dyDescent="0.2">
      <c r="A17" s="292"/>
      <c r="B17" s="293" t="s">
        <v>470</v>
      </c>
      <c r="C17" s="294">
        <v>19000</v>
      </c>
      <c r="D17" s="294">
        <v>0</v>
      </c>
      <c r="E17" s="294">
        <v>19000</v>
      </c>
      <c r="F17" s="294">
        <v>224.41</v>
      </c>
      <c r="G17" s="294">
        <v>224.41</v>
      </c>
      <c r="H17" s="294">
        <v>18775.59</v>
      </c>
    </row>
    <row r="18" spans="1:8" x14ac:dyDescent="0.2">
      <c r="A18" s="292"/>
      <c r="B18" s="293" t="s">
        <v>471</v>
      </c>
      <c r="C18" s="294">
        <v>40500</v>
      </c>
      <c r="D18" s="294">
        <v>0</v>
      </c>
      <c r="E18" s="294">
        <v>40500</v>
      </c>
      <c r="F18" s="294">
        <v>925.29</v>
      </c>
      <c r="G18" s="294">
        <v>925.29</v>
      </c>
      <c r="H18" s="294">
        <v>39574.71</v>
      </c>
    </row>
    <row r="19" spans="1:8" x14ac:dyDescent="0.2">
      <c r="A19" s="292"/>
      <c r="B19" s="293" t="s">
        <v>472</v>
      </c>
      <c r="C19" s="294">
        <v>95000</v>
      </c>
      <c r="D19" s="294">
        <v>0</v>
      </c>
      <c r="E19" s="294">
        <v>95000</v>
      </c>
      <c r="F19" s="294">
        <v>74800</v>
      </c>
      <c r="G19" s="294">
        <v>74800</v>
      </c>
      <c r="H19" s="294">
        <v>20200</v>
      </c>
    </row>
    <row r="20" spans="1:8" x14ac:dyDescent="0.2">
      <c r="A20" s="292"/>
      <c r="B20" s="293" t="s">
        <v>473</v>
      </c>
      <c r="C20" s="294">
        <v>75000</v>
      </c>
      <c r="D20" s="294">
        <v>0</v>
      </c>
      <c r="E20" s="294">
        <v>75000</v>
      </c>
      <c r="F20" s="294">
        <v>365</v>
      </c>
      <c r="G20" s="294">
        <v>365</v>
      </c>
      <c r="H20" s="294">
        <v>74635</v>
      </c>
    </row>
    <row r="21" spans="1:8" x14ac:dyDescent="0.2">
      <c r="A21" s="292"/>
      <c r="B21" s="293" t="s">
        <v>771</v>
      </c>
      <c r="C21" s="294">
        <v>0</v>
      </c>
      <c r="D21" s="294">
        <v>0</v>
      </c>
      <c r="E21" s="294">
        <v>0</v>
      </c>
      <c r="F21" s="294">
        <v>0</v>
      </c>
      <c r="G21" s="294">
        <v>0</v>
      </c>
      <c r="H21" s="294">
        <v>0</v>
      </c>
    </row>
    <row r="22" spans="1:8" x14ac:dyDescent="0.2">
      <c r="A22" s="292"/>
      <c r="B22" s="293" t="s">
        <v>475</v>
      </c>
      <c r="C22" s="294">
        <v>22800</v>
      </c>
      <c r="D22" s="294">
        <v>0</v>
      </c>
      <c r="E22" s="294">
        <v>22800</v>
      </c>
      <c r="F22" s="294">
        <v>862.49</v>
      </c>
      <c r="G22" s="294">
        <v>862.49</v>
      </c>
      <c r="H22" s="294">
        <v>21937.51</v>
      </c>
    </row>
    <row r="23" spans="1:8" x14ac:dyDescent="0.2">
      <c r="A23" s="289" t="s">
        <v>17</v>
      </c>
      <c r="B23" s="290"/>
      <c r="C23" s="294">
        <v>2090323.29</v>
      </c>
      <c r="D23" s="294">
        <v>0</v>
      </c>
      <c r="E23" s="294">
        <v>2090323.29</v>
      </c>
      <c r="F23" s="294">
        <v>746153.8</v>
      </c>
      <c r="G23" s="294">
        <v>746153.8</v>
      </c>
      <c r="H23" s="294">
        <v>1344169.49</v>
      </c>
    </row>
    <row r="24" spans="1:8" x14ac:dyDescent="0.2">
      <c r="A24" s="292"/>
      <c r="B24" s="293" t="s">
        <v>476</v>
      </c>
      <c r="C24" s="294">
        <v>61300</v>
      </c>
      <c r="D24" s="294">
        <v>0</v>
      </c>
      <c r="E24" s="294">
        <v>61300</v>
      </c>
      <c r="F24" s="294">
        <v>39779.199999999997</v>
      </c>
      <c r="G24" s="294">
        <v>39779.199999999997</v>
      </c>
      <c r="H24" s="294">
        <v>21520.799999999999</v>
      </c>
    </row>
    <row r="25" spans="1:8" x14ac:dyDescent="0.2">
      <c r="A25" s="292"/>
      <c r="B25" s="293" t="s">
        <v>477</v>
      </c>
      <c r="C25" s="294">
        <v>515000</v>
      </c>
      <c r="D25" s="294">
        <v>0</v>
      </c>
      <c r="E25" s="294">
        <v>515000</v>
      </c>
      <c r="F25" s="294">
        <v>352285.33</v>
      </c>
      <c r="G25" s="294">
        <v>352285.33</v>
      </c>
      <c r="H25" s="294">
        <v>162714.67000000001</v>
      </c>
    </row>
    <row r="26" spans="1:8" x14ac:dyDescent="0.2">
      <c r="A26" s="292"/>
      <c r="B26" s="293" t="s">
        <v>772</v>
      </c>
      <c r="C26" s="294">
        <v>922000</v>
      </c>
      <c r="D26" s="294">
        <v>15000</v>
      </c>
      <c r="E26" s="294">
        <v>937000</v>
      </c>
      <c r="F26" s="294">
        <v>135100.01999999999</v>
      </c>
      <c r="G26" s="294">
        <v>135100.01999999999</v>
      </c>
      <c r="H26" s="294">
        <v>801899.98</v>
      </c>
    </row>
    <row r="27" spans="1:8" x14ac:dyDescent="0.2">
      <c r="A27" s="292"/>
      <c r="B27" s="293" t="s">
        <v>479</v>
      </c>
      <c r="C27" s="294">
        <v>130000</v>
      </c>
      <c r="D27" s="294">
        <v>0</v>
      </c>
      <c r="E27" s="294">
        <v>130000</v>
      </c>
      <c r="F27" s="294">
        <v>50678.13</v>
      </c>
      <c r="G27" s="294">
        <v>50678.13</v>
      </c>
      <c r="H27" s="294">
        <v>79321.87</v>
      </c>
    </row>
    <row r="28" spans="1:8" x14ac:dyDescent="0.2">
      <c r="A28" s="292"/>
      <c r="B28" s="293" t="s">
        <v>480</v>
      </c>
      <c r="C28" s="294">
        <v>122251.59</v>
      </c>
      <c r="D28" s="294">
        <v>-23500</v>
      </c>
      <c r="E28" s="294">
        <v>98751.59</v>
      </c>
      <c r="F28" s="294">
        <v>38829.800000000003</v>
      </c>
      <c r="G28" s="294">
        <v>38829.800000000003</v>
      </c>
      <c r="H28" s="294">
        <v>59921.79</v>
      </c>
    </row>
    <row r="29" spans="1:8" x14ac:dyDescent="0.2">
      <c r="A29" s="292"/>
      <c r="B29" s="293" t="s">
        <v>773</v>
      </c>
      <c r="C29" s="294">
        <v>60000</v>
      </c>
      <c r="D29" s="294">
        <v>0</v>
      </c>
      <c r="E29" s="294">
        <v>60000</v>
      </c>
      <c r="F29" s="294">
        <v>19392.72</v>
      </c>
      <c r="G29" s="294">
        <v>19392.72</v>
      </c>
      <c r="H29" s="294">
        <v>40607.279999999999</v>
      </c>
    </row>
    <row r="30" spans="1:8" x14ac:dyDescent="0.2">
      <c r="A30" s="292"/>
      <c r="B30" s="293" t="s">
        <v>482</v>
      </c>
      <c r="C30" s="294">
        <v>63500</v>
      </c>
      <c r="D30" s="294">
        <v>0</v>
      </c>
      <c r="E30" s="294">
        <v>63500</v>
      </c>
      <c r="F30" s="294">
        <v>311</v>
      </c>
      <c r="G30" s="294">
        <v>311</v>
      </c>
      <c r="H30" s="294">
        <v>63189</v>
      </c>
    </row>
    <row r="31" spans="1:8" x14ac:dyDescent="0.2">
      <c r="A31" s="292"/>
      <c r="B31" s="293" t="s">
        <v>483</v>
      </c>
      <c r="C31" s="294">
        <v>100000</v>
      </c>
      <c r="D31" s="294">
        <v>0</v>
      </c>
      <c r="E31" s="294">
        <v>100000</v>
      </c>
      <c r="F31" s="294">
        <v>17025.599999999999</v>
      </c>
      <c r="G31" s="294">
        <v>17025.599999999999</v>
      </c>
      <c r="H31" s="294">
        <v>82974.399999999994</v>
      </c>
    </row>
    <row r="32" spans="1:8" x14ac:dyDescent="0.2">
      <c r="A32" s="292"/>
      <c r="B32" s="293" t="s">
        <v>484</v>
      </c>
      <c r="C32" s="294">
        <v>116271.7</v>
      </c>
      <c r="D32" s="294">
        <v>8500</v>
      </c>
      <c r="E32" s="294">
        <v>124771.7</v>
      </c>
      <c r="F32" s="294">
        <v>92752</v>
      </c>
      <c r="G32" s="294">
        <v>92752</v>
      </c>
      <c r="H32" s="294">
        <v>32019.7</v>
      </c>
    </row>
    <row r="33" spans="1:8" x14ac:dyDescent="0.2">
      <c r="A33" s="289" t="s">
        <v>774</v>
      </c>
      <c r="B33" s="290"/>
      <c r="C33" s="294">
        <v>0</v>
      </c>
      <c r="D33" s="294">
        <v>0</v>
      </c>
      <c r="E33" s="294">
        <v>0</v>
      </c>
      <c r="F33" s="294">
        <v>0</v>
      </c>
      <c r="G33" s="294">
        <v>0</v>
      </c>
      <c r="H33" s="294">
        <v>0</v>
      </c>
    </row>
    <row r="34" spans="1:8" x14ac:dyDescent="0.2">
      <c r="A34" s="292"/>
      <c r="B34" s="293" t="s">
        <v>18</v>
      </c>
      <c r="C34" s="294">
        <v>0</v>
      </c>
      <c r="D34" s="294">
        <v>0</v>
      </c>
      <c r="E34" s="294">
        <v>0</v>
      </c>
      <c r="F34" s="294">
        <v>0</v>
      </c>
      <c r="G34" s="294">
        <v>0</v>
      </c>
      <c r="H34" s="294">
        <v>0</v>
      </c>
    </row>
    <row r="35" spans="1:8" x14ac:dyDescent="0.2">
      <c r="A35" s="292"/>
      <c r="B35" s="293" t="s">
        <v>19</v>
      </c>
      <c r="C35" s="294">
        <v>0</v>
      </c>
      <c r="D35" s="294">
        <v>0</v>
      </c>
      <c r="E35" s="294">
        <v>0</v>
      </c>
      <c r="F35" s="294">
        <v>0</v>
      </c>
      <c r="G35" s="294">
        <v>0</v>
      </c>
      <c r="H35" s="294">
        <v>0</v>
      </c>
    </row>
    <row r="36" spans="1:8" x14ac:dyDescent="0.2">
      <c r="A36" s="292"/>
      <c r="B36" s="293" t="s">
        <v>20</v>
      </c>
      <c r="C36" s="294">
        <v>0</v>
      </c>
      <c r="D36" s="294">
        <v>0</v>
      </c>
      <c r="E36" s="294">
        <v>0</v>
      </c>
      <c r="F36" s="294">
        <v>0</v>
      </c>
      <c r="G36" s="294">
        <v>0</v>
      </c>
      <c r="H36" s="294">
        <v>0</v>
      </c>
    </row>
    <row r="37" spans="1:8" x14ac:dyDescent="0.2">
      <c r="A37" s="292"/>
      <c r="B37" s="293" t="s">
        <v>21</v>
      </c>
      <c r="C37" s="294">
        <v>0</v>
      </c>
      <c r="D37" s="294">
        <v>0</v>
      </c>
      <c r="E37" s="294">
        <v>0</v>
      </c>
      <c r="F37" s="294">
        <v>0</v>
      </c>
      <c r="G37" s="294">
        <v>0</v>
      </c>
      <c r="H37" s="294">
        <v>0</v>
      </c>
    </row>
    <row r="38" spans="1:8" x14ac:dyDescent="0.2">
      <c r="A38" s="292"/>
      <c r="B38" s="293" t="s">
        <v>22</v>
      </c>
      <c r="C38" s="294">
        <v>0</v>
      </c>
      <c r="D38" s="294">
        <v>0</v>
      </c>
      <c r="E38" s="294">
        <v>0</v>
      </c>
      <c r="F38" s="294">
        <v>0</v>
      </c>
      <c r="G38" s="294">
        <v>0</v>
      </c>
      <c r="H38" s="294">
        <v>0</v>
      </c>
    </row>
    <row r="39" spans="1:8" x14ac:dyDescent="0.2">
      <c r="A39" s="292"/>
      <c r="B39" s="293" t="s">
        <v>775</v>
      </c>
      <c r="C39" s="294">
        <v>0</v>
      </c>
      <c r="D39" s="294">
        <v>0</v>
      </c>
      <c r="E39" s="294">
        <v>0</v>
      </c>
      <c r="F39" s="294">
        <v>0</v>
      </c>
      <c r="G39" s="294">
        <v>0</v>
      </c>
      <c r="H39" s="294">
        <v>0</v>
      </c>
    </row>
    <row r="40" spans="1:8" x14ac:dyDescent="0.2">
      <c r="A40" s="292"/>
      <c r="B40" s="293" t="s">
        <v>24</v>
      </c>
      <c r="C40" s="294">
        <v>0</v>
      </c>
      <c r="D40" s="294">
        <v>0</v>
      </c>
      <c r="E40" s="294">
        <v>0</v>
      </c>
      <c r="F40" s="294">
        <v>0</v>
      </c>
      <c r="G40" s="294">
        <v>0</v>
      </c>
      <c r="H40" s="294">
        <v>0</v>
      </c>
    </row>
    <row r="41" spans="1:8" x14ac:dyDescent="0.2">
      <c r="A41" s="292"/>
      <c r="B41" s="293" t="s">
        <v>6</v>
      </c>
      <c r="C41" s="294">
        <v>0</v>
      </c>
      <c r="D41" s="294">
        <v>0</v>
      </c>
      <c r="E41" s="294">
        <v>0</v>
      </c>
      <c r="F41" s="294">
        <v>0</v>
      </c>
      <c r="G41" s="294">
        <v>0</v>
      </c>
      <c r="H41" s="294">
        <v>0</v>
      </c>
    </row>
    <row r="42" spans="1:8" x14ac:dyDescent="0.2">
      <c r="A42" s="292"/>
      <c r="B42" s="293" t="s">
        <v>25</v>
      </c>
      <c r="C42" s="294">
        <v>0</v>
      </c>
      <c r="D42" s="294">
        <v>0</v>
      </c>
      <c r="E42" s="294">
        <v>0</v>
      </c>
      <c r="F42" s="294">
        <v>0</v>
      </c>
      <c r="G42" s="294">
        <v>0</v>
      </c>
      <c r="H42" s="294">
        <v>0</v>
      </c>
    </row>
    <row r="43" spans="1:8" x14ac:dyDescent="0.2">
      <c r="A43" s="289" t="s">
        <v>776</v>
      </c>
      <c r="B43" s="290"/>
      <c r="C43" s="294">
        <v>13140500</v>
      </c>
      <c r="D43" s="294">
        <v>1260446.6499999999</v>
      </c>
      <c r="E43" s="294">
        <v>14400946.65</v>
      </c>
      <c r="F43" s="294">
        <v>0</v>
      </c>
      <c r="G43" s="294">
        <v>0</v>
      </c>
      <c r="H43" s="294">
        <v>14400946.65</v>
      </c>
    </row>
    <row r="44" spans="1:8" x14ac:dyDescent="0.2">
      <c r="A44" s="292"/>
      <c r="B44" s="293" t="s">
        <v>330</v>
      </c>
      <c r="C44" s="294">
        <v>140500</v>
      </c>
      <c r="D44" s="294">
        <v>0</v>
      </c>
      <c r="E44" s="294">
        <v>140500</v>
      </c>
      <c r="F44" s="294">
        <v>0</v>
      </c>
      <c r="G44" s="294">
        <v>0</v>
      </c>
      <c r="H44" s="294">
        <v>140500</v>
      </c>
    </row>
    <row r="45" spans="1:8" x14ac:dyDescent="0.2">
      <c r="A45" s="292"/>
      <c r="B45" s="293" t="s">
        <v>332</v>
      </c>
      <c r="C45" s="294">
        <v>0</v>
      </c>
      <c r="D45" s="294">
        <v>0</v>
      </c>
      <c r="E45" s="294">
        <v>0</v>
      </c>
      <c r="F45" s="294">
        <v>0</v>
      </c>
      <c r="G45" s="294">
        <v>0</v>
      </c>
      <c r="H45" s="294">
        <v>0</v>
      </c>
    </row>
    <row r="46" spans="1:8" x14ac:dyDescent="0.2">
      <c r="A46" s="292"/>
      <c r="B46" s="293" t="s">
        <v>333</v>
      </c>
      <c r="C46" s="294">
        <v>0</v>
      </c>
      <c r="D46" s="294">
        <v>0</v>
      </c>
      <c r="E46" s="294">
        <v>0</v>
      </c>
      <c r="F46" s="294">
        <v>0</v>
      </c>
      <c r="G46" s="294">
        <v>0</v>
      </c>
      <c r="H46" s="294">
        <v>0</v>
      </c>
    </row>
    <row r="47" spans="1:8" x14ac:dyDescent="0.2">
      <c r="A47" s="292"/>
      <c r="B47" s="293" t="s">
        <v>334</v>
      </c>
      <c r="C47" s="294">
        <v>0</v>
      </c>
      <c r="D47" s="294">
        <v>0</v>
      </c>
      <c r="E47" s="294">
        <v>0</v>
      </c>
      <c r="F47" s="294">
        <v>0</v>
      </c>
      <c r="G47" s="294">
        <v>0</v>
      </c>
      <c r="H47" s="294">
        <v>0</v>
      </c>
    </row>
    <row r="48" spans="1:8" x14ac:dyDescent="0.2">
      <c r="A48" s="292"/>
      <c r="B48" s="293" t="s">
        <v>335</v>
      </c>
      <c r="C48" s="294">
        <v>0</v>
      </c>
      <c r="D48" s="294">
        <v>0</v>
      </c>
      <c r="E48" s="294">
        <v>0</v>
      </c>
      <c r="F48" s="294">
        <v>0</v>
      </c>
      <c r="G48" s="294">
        <v>0</v>
      </c>
      <c r="H48" s="294">
        <v>0</v>
      </c>
    </row>
    <row r="49" spans="1:8" x14ac:dyDescent="0.2">
      <c r="A49" s="292"/>
      <c r="B49" s="293" t="s">
        <v>336</v>
      </c>
      <c r="C49" s="294">
        <v>0</v>
      </c>
      <c r="D49" s="294">
        <v>0</v>
      </c>
      <c r="E49" s="294">
        <v>0</v>
      </c>
      <c r="F49" s="294">
        <v>0</v>
      </c>
      <c r="G49" s="294">
        <v>0</v>
      </c>
      <c r="H49" s="294">
        <v>0</v>
      </c>
    </row>
    <row r="50" spans="1:8" x14ac:dyDescent="0.2">
      <c r="A50" s="292"/>
      <c r="B50" s="293" t="s">
        <v>338</v>
      </c>
      <c r="C50" s="294">
        <v>0</v>
      </c>
      <c r="D50" s="294">
        <v>0</v>
      </c>
      <c r="E50" s="294">
        <v>0</v>
      </c>
      <c r="F50" s="294">
        <v>0</v>
      </c>
      <c r="G50" s="294">
        <v>0</v>
      </c>
      <c r="H50" s="294">
        <v>0</v>
      </c>
    </row>
    <row r="51" spans="1:8" x14ac:dyDescent="0.2">
      <c r="A51" s="292"/>
      <c r="B51" s="293" t="s">
        <v>628</v>
      </c>
      <c r="C51" s="294">
        <v>13000000</v>
      </c>
      <c r="D51" s="294">
        <v>1260446.6499999999</v>
      </c>
      <c r="E51" s="294">
        <v>14260446.65</v>
      </c>
      <c r="F51" s="294">
        <v>0</v>
      </c>
      <c r="G51" s="294">
        <v>0</v>
      </c>
      <c r="H51" s="294">
        <v>14260446.65</v>
      </c>
    </row>
    <row r="52" spans="1:8" x14ac:dyDescent="0.2">
      <c r="A52" s="292"/>
      <c r="B52" s="293" t="s">
        <v>93</v>
      </c>
      <c r="C52" s="294">
        <v>0</v>
      </c>
      <c r="D52" s="294">
        <v>0</v>
      </c>
      <c r="E52" s="294">
        <v>0</v>
      </c>
      <c r="F52" s="294">
        <v>0</v>
      </c>
      <c r="G52" s="294">
        <v>0</v>
      </c>
      <c r="H52" s="294">
        <v>0</v>
      </c>
    </row>
    <row r="53" spans="1:8" x14ac:dyDescent="0.2">
      <c r="A53" s="289" t="s">
        <v>40</v>
      </c>
      <c r="B53" s="290"/>
      <c r="C53" s="294">
        <v>1770000</v>
      </c>
      <c r="D53" s="294">
        <v>0</v>
      </c>
      <c r="E53" s="294">
        <v>1770000</v>
      </c>
      <c r="F53" s="294">
        <v>904622.44</v>
      </c>
      <c r="G53" s="294">
        <v>904622.44</v>
      </c>
      <c r="H53" s="294">
        <v>865377.56</v>
      </c>
    </row>
    <row r="54" spans="1:8" x14ac:dyDescent="0.2">
      <c r="A54" s="292"/>
      <c r="B54" s="293" t="s">
        <v>631</v>
      </c>
      <c r="C54" s="294">
        <v>0</v>
      </c>
      <c r="D54" s="294">
        <v>0</v>
      </c>
      <c r="E54" s="294">
        <v>0</v>
      </c>
      <c r="F54" s="294">
        <v>0</v>
      </c>
      <c r="G54" s="294">
        <v>0</v>
      </c>
      <c r="H54" s="294">
        <v>0</v>
      </c>
    </row>
    <row r="55" spans="1:8" x14ac:dyDescent="0.2">
      <c r="A55" s="292"/>
      <c r="B55" s="293" t="s">
        <v>633</v>
      </c>
      <c r="C55" s="294">
        <v>1770000</v>
      </c>
      <c r="D55" s="294">
        <v>0</v>
      </c>
      <c r="E55" s="294">
        <v>1770000</v>
      </c>
      <c r="F55" s="294">
        <v>904622.44</v>
      </c>
      <c r="G55" s="294">
        <v>904622.44</v>
      </c>
      <c r="H55" s="294">
        <v>865377.56</v>
      </c>
    </row>
    <row r="56" spans="1:8" x14ac:dyDescent="0.2">
      <c r="A56" s="292"/>
      <c r="B56" s="293" t="s">
        <v>777</v>
      </c>
      <c r="C56" s="294">
        <v>0</v>
      </c>
      <c r="D56" s="294">
        <v>0</v>
      </c>
      <c r="E56" s="294">
        <v>0</v>
      </c>
      <c r="F56" s="294">
        <v>0</v>
      </c>
      <c r="G56" s="294">
        <v>0</v>
      </c>
      <c r="H56" s="294">
        <v>0</v>
      </c>
    </row>
    <row r="57" spans="1:8" x14ac:dyDescent="0.2">
      <c r="A57" s="289" t="s">
        <v>778</v>
      </c>
      <c r="B57" s="290"/>
      <c r="C57" s="294">
        <v>500000</v>
      </c>
      <c r="D57" s="294">
        <v>0</v>
      </c>
      <c r="E57" s="294">
        <v>500000</v>
      </c>
      <c r="F57" s="294">
        <v>0</v>
      </c>
      <c r="G57" s="294">
        <v>0</v>
      </c>
      <c r="H57" s="294">
        <v>500000</v>
      </c>
    </row>
    <row r="58" spans="1:8" x14ac:dyDescent="0.2">
      <c r="A58" s="292"/>
      <c r="B58" s="293" t="s">
        <v>779</v>
      </c>
      <c r="C58" s="294">
        <v>0</v>
      </c>
      <c r="D58" s="294">
        <v>0</v>
      </c>
      <c r="E58" s="294">
        <v>0</v>
      </c>
      <c r="F58" s="294">
        <v>0</v>
      </c>
      <c r="G58" s="294">
        <v>0</v>
      </c>
      <c r="H58" s="294">
        <v>0</v>
      </c>
    </row>
    <row r="59" spans="1:8" x14ac:dyDescent="0.2">
      <c r="A59" s="292"/>
      <c r="B59" s="293" t="s">
        <v>635</v>
      </c>
      <c r="C59" s="294">
        <v>0</v>
      </c>
      <c r="D59" s="294">
        <v>0</v>
      </c>
      <c r="E59" s="294">
        <v>0</v>
      </c>
      <c r="F59" s="294">
        <v>0</v>
      </c>
      <c r="G59" s="294">
        <v>0</v>
      </c>
      <c r="H59" s="294">
        <v>0</v>
      </c>
    </row>
    <row r="60" spans="1:8" x14ac:dyDescent="0.2">
      <c r="A60" s="292"/>
      <c r="B60" s="293" t="s">
        <v>637</v>
      </c>
      <c r="C60" s="294">
        <v>0</v>
      </c>
      <c r="D60" s="294">
        <v>0</v>
      </c>
      <c r="E60" s="294">
        <v>0</v>
      </c>
      <c r="F60" s="294">
        <v>0</v>
      </c>
      <c r="G60" s="294">
        <v>0</v>
      </c>
      <c r="H60" s="294">
        <v>0</v>
      </c>
    </row>
    <row r="61" spans="1:8" x14ac:dyDescent="0.2">
      <c r="A61" s="292"/>
      <c r="B61" s="293" t="s">
        <v>639</v>
      </c>
      <c r="C61" s="294">
        <v>500000</v>
      </c>
      <c r="D61" s="294">
        <v>0</v>
      </c>
      <c r="E61" s="294">
        <v>500000</v>
      </c>
      <c r="F61" s="294">
        <v>0</v>
      </c>
      <c r="G61" s="294">
        <v>0</v>
      </c>
      <c r="H61" s="294">
        <v>500000</v>
      </c>
    </row>
    <row r="62" spans="1:8" x14ac:dyDescent="0.2">
      <c r="A62" s="292"/>
      <c r="B62" s="293" t="s">
        <v>641</v>
      </c>
      <c r="C62" s="294">
        <v>0</v>
      </c>
      <c r="D62" s="294">
        <v>0</v>
      </c>
      <c r="E62" s="294">
        <v>0</v>
      </c>
      <c r="F62" s="294">
        <v>0</v>
      </c>
      <c r="G62" s="294">
        <v>0</v>
      </c>
      <c r="H62" s="294">
        <v>0</v>
      </c>
    </row>
    <row r="63" spans="1:8" x14ac:dyDescent="0.2">
      <c r="A63" s="292"/>
      <c r="B63" s="293" t="s">
        <v>780</v>
      </c>
      <c r="C63" s="294">
        <v>0</v>
      </c>
      <c r="D63" s="294">
        <v>0</v>
      </c>
      <c r="E63" s="294">
        <v>0</v>
      </c>
      <c r="F63" s="294">
        <v>0</v>
      </c>
      <c r="G63" s="294">
        <v>0</v>
      </c>
      <c r="H63" s="294">
        <v>0</v>
      </c>
    </row>
    <row r="64" spans="1:8" x14ac:dyDescent="0.2">
      <c r="A64" s="292"/>
      <c r="B64" s="293" t="s">
        <v>643</v>
      </c>
      <c r="C64" s="294">
        <v>0</v>
      </c>
      <c r="D64" s="294">
        <v>0</v>
      </c>
      <c r="E64" s="294">
        <v>0</v>
      </c>
      <c r="F64" s="294">
        <v>0</v>
      </c>
      <c r="G64" s="294">
        <v>0</v>
      </c>
      <c r="H64" s="294">
        <v>0</v>
      </c>
    </row>
    <row r="65" spans="1:8" x14ac:dyDescent="0.2">
      <c r="A65" s="289" t="s">
        <v>781</v>
      </c>
      <c r="B65" s="290"/>
      <c r="C65" s="294">
        <v>0</v>
      </c>
      <c r="D65" s="294">
        <v>0</v>
      </c>
      <c r="E65" s="294">
        <v>0</v>
      </c>
      <c r="F65" s="294">
        <v>0</v>
      </c>
      <c r="G65" s="294">
        <v>0</v>
      </c>
      <c r="H65" s="294">
        <v>0</v>
      </c>
    </row>
    <row r="66" spans="1:8" x14ac:dyDescent="0.2">
      <c r="A66" s="292"/>
      <c r="B66" s="293" t="s">
        <v>3</v>
      </c>
      <c r="C66" s="294">
        <v>0</v>
      </c>
      <c r="D66" s="294">
        <v>0</v>
      </c>
      <c r="E66" s="294">
        <v>0</v>
      </c>
      <c r="F66" s="294">
        <v>0</v>
      </c>
      <c r="G66" s="294">
        <v>0</v>
      </c>
      <c r="H66" s="294">
        <v>0</v>
      </c>
    </row>
    <row r="67" spans="1:8" x14ac:dyDescent="0.2">
      <c r="A67" s="292"/>
      <c r="B67" s="293" t="s">
        <v>4</v>
      </c>
      <c r="C67" s="294">
        <v>0</v>
      </c>
      <c r="D67" s="294">
        <v>0</v>
      </c>
      <c r="E67" s="294">
        <v>0</v>
      </c>
      <c r="F67" s="294">
        <v>0</v>
      </c>
      <c r="G67" s="294">
        <v>0</v>
      </c>
      <c r="H67" s="294">
        <v>0</v>
      </c>
    </row>
    <row r="68" spans="1:8" x14ac:dyDescent="0.2">
      <c r="A68" s="292"/>
      <c r="B68" s="293" t="s">
        <v>5</v>
      </c>
      <c r="C68" s="294">
        <v>0</v>
      </c>
      <c r="D68" s="294">
        <v>0</v>
      </c>
      <c r="E68" s="294">
        <v>0</v>
      </c>
      <c r="F68" s="294">
        <v>0</v>
      </c>
      <c r="G68" s="294">
        <v>0</v>
      </c>
      <c r="H68" s="294">
        <v>0</v>
      </c>
    </row>
    <row r="69" spans="1:8" x14ac:dyDescent="0.2">
      <c r="A69" s="289" t="s">
        <v>782</v>
      </c>
      <c r="B69" s="290"/>
      <c r="C69" s="294">
        <v>0</v>
      </c>
      <c r="D69" s="294">
        <v>0</v>
      </c>
      <c r="E69" s="294">
        <v>0</v>
      </c>
      <c r="F69" s="294">
        <v>0</v>
      </c>
      <c r="G69" s="294">
        <v>0</v>
      </c>
      <c r="H69" s="294">
        <v>0</v>
      </c>
    </row>
    <row r="70" spans="1:8" x14ac:dyDescent="0.2">
      <c r="A70" s="292"/>
      <c r="B70" s="293" t="s">
        <v>645</v>
      </c>
      <c r="C70" s="294">
        <v>0</v>
      </c>
      <c r="D70" s="294">
        <v>0</v>
      </c>
      <c r="E70" s="294">
        <v>0</v>
      </c>
      <c r="F70" s="294">
        <v>0</v>
      </c>
      <c r="G70" s="294">
        <v>0</v>
      </c>
      <c r="H70" s="294">
        <v>0</v>
      </c>
    </row>
    <row r="71" spans="1:8" x14ac:dyDescent="0.2">
      <c r="A71" s="292"/>
      <c r="B71" s="293" t="s">
        <v>26</v>
      </c>
      <c r="C71" s="294">
        <v>0</v>
      </c>
      <c r="D71" s="294">
        <v>0</v>
      </c>
      <c r="E71" s="294">
        <v>0</v>
      </c>
      <c r="F71" s="294">
        <v>0</v>
      </c>
      <c r="G71" s="294">
        <v>0</v>
      </c>
      <c r="H71" s="294">
        <v>0</v>
      </c>
    </row>
    <row r="72" spans="1:8" x14ac:dyDescent="0.2">
      <c r="A72" s="292"/>
      <c r="B72" s="293" t="s">
        <v>27</v>
      </c>
      <c r="C72" s="294">
        <v>0</v>
      </c>
      <c r="D72" s="294">
        <v>0</v>
      </c>
      <c r="E72" s="294">
        <v>0</v>
      </c>
      <c r="F72" s="294">
        <v>0</v>
      </c>
      <c r="G72" s="294">
        <v>0</v>
      </c>
      <c r="H72" s="294">
        <v>0</v>
      </c>
    </row>
    <row r="73" spans="1:8" x14ac:dyDescent="0.2">
      <c r="A73" s="292"/>
      <c r="B73" s="293" t="s">
        <v>28</v>
      </c>
      <c r="C73" s="294">
        <v>0</v>
      </c>
      <c r="D73" s="294">
        <v>0</v>
      </c>
      <c r="E73" s="294">
        <v>0</v>
      </c>
      <c r="F73" s="294">
        <v>0</v>
      </c>
      <c r="G73" s="294">
        <v>0</v>
      </c>
      <c r="H73" s="294">
        <v>0</v>
      </c>
    </row>
    <row r="74" spans="1:8" x14ac:dyDescent="0.2">
      <c r="A74" s="292"/>
      <c r="B74" s="293" t="s">
        <v>29</v>
      </c>
      <c r="C74" s="294">
        <v>0</v>
      </c>
      <c r="D74" s="294">
        <v>0</v>
      </c>
      <c r="E74" s="294">
        <v>0</v>
      </c>
      <c r="F74" s="294">
        <v>0</v>
      </c>
      <c r="G74" s="294">
        <v>0</v>
      </c>
      <c r="H74" s="294">
        <v>0</v>
      </c>
    </row>
    <row r="75" spans="1:8" x14ac:dyDescent="0.2">
      <c r="A75" s="292"/>
      <c r="B75" s="293" t="s">
        <v>30</v>
      </c>
      <c r="C75" s="294">
        <v>0</v>
      </c>
      <c r="D75" s="294">
        <v>0</v>
      </c>
      <c r="E75" s="294">
        <v>0</v>
      </c>
      <c r="F75" s="294">
        <v>0</v>
      </c>
      <c r="G75" s="294">
        <v>0</v>
      </c>
      <c r="H75" s="294">
        <v>0</v>
      </c>
    </row>
    <row r="76" spans="1:8" x14ac:dyDescent="0.2">
      <c r="A76" s="295"/>
      <c r="B76" s="296" t="s">
        <v>783</v>
      </c>
      <c r="C76" s="297">
        <v>0</v>
      </c>
      <c r="D76" s="297">
        <v>0</v>
      </c>
      <c r="E76" s="297">
        <v>0</v>
      </c>
      <c r="F76" s="297">
        <v>0</v>
      </c>
      <c r="G76" s="297">
        <v>0</v>
      </c>
      <c r="H76" s="297">
        <v>0</v>
      </c>
    </row>
    <row r="77" spans="1:8" x14ac:dyDescent="0.2">
      <c r="A77" s="298"/>
      <c r="B77" s="299" t="s">
        <v>784</v>
      </c>
      <c r="C77" s="300">
        <v>25047887.579999998</v>
      </c>
      <c r="D77" s="300">
        <v>1260446.6499999999</v>
      </c>
      <c r="E77" s="300">
        <v>26308334.23</v>
      </c>
      <c r="F77" s="300">
        <v>8818431.1300000008</v>
      </c>
      <c r="G77" s="300">
        <v>8818431.1300000008</v>
      </c>
      <c r="H77" s="300">
        <v>17489903.100000001</v>
      </c>
    </row>
  </sheetData>
  <sheetProtection formatCells="0" formatColumns="0" formatRows="0" autoFilter="0"/>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paperSize="9" scale="92" fitToHeight="2"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E60DB-6DB2-4C84-B9A3-47EB5F6670E1}">
  <sheetPr codeName="Sheet13">
    <pageSetUpPr fitToPage="1"/>
  </sheetPr>
  <dimension ref="A1:H16"/>
  <sheetViews>
    <sheetView showGridLines="0" workbookViewId="0">
      <selection activeCell="A28" sqref="A28"/>
    </sheetView>
  </sheetViews>
  <sheetFormatPr baseColWidth="10" defaultColWidth="12" defaultRowHeight="11.25" x14ac:dyDescent="0.2"/>
  <cols>
    <col min="1" max="1" width="2.83203125" style="90" customWidth="1"/>
    <col min="2" max="2" width="47.6640625" style="90" customWidth="1"/>
    <col min="3" max="8" width="18.33203125" style="90" customWidth="1"/>
    <col min="9" max="16384" width="12" style="90"/>
  </cols>
  <sheetData>
    <row r="1" spans="1:8" ht="50.1" customHeight="1" x14ac:dyDescent="0.2">
      <c r="A1" s="751" t="s">
        <v>785</v>
      </c>
      <c r="B1" s="752"/>
      <c r="C1" s="752"/>
      <c r="D1" s="752"/>
      <c r="E1" s="752"/>
      <c r="F1" s="752"/>
      <c r="G1" s="752"/>
      <c r="H1" s="753"/>
    </row>
    <row r="2" spans="1:8" x14ac:dyDescent="0.2">
      <c r="A2" s="756" t="s">
        <v>55</v>
      </c>
      <c r="B2" s="757"/>
      <c r="C2" s="751" t="s">
        <v>762</v>
      </c>
      <c r="D2" s="752"/>
      <c r="E2" s="752"/>
      <c r="F2" s="752"/>
      <c r="G2" s="753"/>
      <c r="H2" s="754" t="s">
        <v>763</v>
      </c>
    </row>
    <row r="3" spans="1:8" ht="24.95" customHeight="1" x14ac:dyDescent="0.2">
      <c r="A3" s="758"/>
      <c r="B3" s="759"/>
      <c r="C3" s="287" t="s">
        <v>764</v>
      </c>
      <c r="D3" s="287" t="s">
        <v>765</v>
      </c>
      <c r="E3" s="287" t="s">
        <v>738</v>
      </c>
      <c r="F3" s="287" t="s">
        <v>739</v>
      </c>
      <c r="G3" s="287" t="s">
        <v>766</v>
      </c>
      <c r="H3" s="755"/>
    </row>
    <row r="4" spans="1:8" x14ac:dyDescent="0.2">
      <c r="A4" s="760"/>
      <c r="B4" s="761"/>
      <c r="C4" s="288">
        <v>1</v>
      </c>
      <c r="D4" s="288">
        <v>2</v>
      </c>
      <c r="E4" s="288" t="s">
        <v>767</v>
      </c>
      <c r="F4" s="288">
        <v>4</v>
      </c>
      <c r="G4" s="288">
        <v>5</v>
      </c>
      <c r="H4" s="288" t="s">
        <v>768</v>
      </c>
    </row>
    <row r="5" spans="1:8" x14ac:dyDescent="0.2">
      <c r="A5" s="292"/>
      <c r="B5" s="301"/>
      <c r="C5" s="302"/>
      <c r="D5" s="302"/>
      <c r="E5" s="302"/>
      <c r="F5" s="302"/>
      <c r="G5" s="302"/>
      <c r="H5" s="302"/>
    </row>
    <row r="6" spans="1:8" x14ac:dyDescent="0.2">
      <c r="A6" s="292"/>
      <c r="B6" s="301" t="s">
        <v>786</v>
      </c>
      <c r="C6" s="303">
        <v>9637387.5800000001</v>
      </c>
      <c r="D6" s="304">
        <v>0</v>
      </c>
      <c r="E6" s="303">
        <v>9637387.5800000001</v>
      </c>
      <c r="F6" s="303">
        <v>7913808.6900000004</v>
      </c>
      <c r="G6" s="303">
        <v>7913808.6900000004</v>
      </c>
      <c r="H6" s="303">
        <v>1723578.89</v>
      </c>
    </row>
    <row r="7" spans="1:8" x14ac:dyDescent="0.2">
      <c r="A7" s="292"/>
      <c r="B7" s="301"/>
      <c r="C7" s="304"/>
      <c r="D7" s="304"/>
      <c r="E7" s="304"/>
      <c r="F7" s="304"/>
      <c r="G7" s="304"/>
      <c r="H7" s="304"/>
    </row>
    <row r="8" spans="1:8" x14ac:dyDescent="0.2">
      <c r="A8" s="292"/>
      <c r="B8" s="301" t="s">
        <v>787</v>
      </c>
      <c r="C8" s="303">
        <v>15410500</v>
      </c>
      <c r="D8" s="303">
        <v>1260446.6499999999</v>
      </c>
      <c r="E8" s="303">
        <v>16670946.65</v>
      </c>
      <c r="F8" s="303">
        <v>904622.44</v>
      </c>
      <c r="G8" s="303">
        <v>904622.44</v>
      </c>
      <c r="H8" s="303">
        <v>15766324.210000001</v>
      </c>
    </row>
    <row r="9" spans="1:8" x14ac:dyDescent="0.2">
      <c r="A9" s="292"/>
      <c r="B9" s="301"/>
      <c r="C9" s="304"/>
      <c r="D9" s="304"/>
      <c r="E9" s="304"/>
      <c r="F9" s="304"/>
      <c r="G9" s="304"/>
      <c r="H9" s="304"/>
    </row>
    <row r="10" spans="1:8" x14ac:dyDescent="0.2">
      <c r="A10" s="292"/>
      <c r="B10" s="301" t="s">
        <v>788</v>
      </c>
      <c r="C10" s="304">
        <v>0</v>
      </c>
      <c r="D10" s="304">
        <v>0</v>
      </c>
      <c r="E10" s="304">
        <v>0</v>
      </c>
      <c r="F10" s="304">
        <v>0</v>
      </c>
      <c r="G10" s="304">
        <v>0</v>
      </c>
      <c r="H10" s="304">
        <v>0</v>
      </c>
    </row>
    <row r="11" spans="1:8" x14ac:dyDescent="0.2">
      <c r="A11" s="292"/>
      <c r="B11" s="301"/>
      <c r="C11" s="304"/>
      <c r="D11" s="304"/>
      <c r="E11" s="304"/>
      <c r="F11" s="304"/>
      <c r="G11" s="304"/>
      <c r="H11" s="304"/>
    </row>
    <row r="12" spans="1:8" x14ac:dyDescent="0.2">
      <c r="A12" s="292"/>
      <c r="B12" s="301" t="s">
        <v>22</v>
      </c>
      <c r="C12" s="304">
        <v>0</v>
      </c>
      <c r="D12" s="304">
        <v>0</v>
      </c>
      <c r="E12" s="304">
        <v>0</v>
      </c>
      <c r="F12" s="304">
        <v>0</v>
      </c>
      <c r="G12" s="304">
        <v>0</v>
      </c>
      <c r="H12" s="304">
        <v>0</v>
      </c>
    </row>
    <row r="13" spans="1:8" x14ac:dyDescent="0.2">
      <c r="A13" s="292"/>
      <c r="B13" s="301"/>
      <c r="C13" s="304"/>
      <c r="D13" s="304"/>
      <c r="E13" s="304"/>
      <c r="F13" s="304"/>
      <c r="G13" s="304"/>
      <c r="H13" s="304"/>
    </row>
    <row r="14" spans="1:8" x14ac:dyDescent="0.2">
      <c r="A14" s="292"/>
      <c r="B14" s="301" t="s">
        <v>3</v>
      </c>
      <c r="C14" s="304">
        <v>0</v>
      </c>
      <c r="D14" s="304">
        <v>0</v>
      </c>
      <c r="E14" s="304">
        <v>0</v>
      </c>
      <c r="F14" s="304">
        <v>0</v>
      </c>
      <c r="G14" s="304">
        <v>0</v>
      </c>
      <c r="H14" s="304">
        <v>0</v>
      </c>
    </row>
    <row r="15" spans="1:8" x14ac:dyDescent="0.2">
      <c r="A15" s="295"/>
      <c r="B15" s="305"/>
      <c r="C15" s="306"/>
      <c r="D15" s="306"/>
      <c r="E15" s="306"/>
      <c r="F15" s="306"/>
      <c r="G15" s="306"/>
      <c r="H15" s="306"/>
    </row>
    <row r="16" spans="1:8" x14ac:dyDescent="0.2">
      <c r="A16" s="307"/>
      <c r="B16" s="299" t="s">
        <v>784</v>
      </c>
      <c r="C16" s="300">
        <v>25047887.579999998</v>
      </c>
      <c r="D16" s="300">
        <v>1260446.6499999999</v>
      </c>
      <c r="E16" s="300">
        <v>26308334.23</v>
      </c>
      <c r="F16" s="300">
        <v>8818431.1300000008</v>
      </c>
      <c r="G16" s="300">
        <v>8818431.1300000008</v>
      </c>
      <c r="H16" s="300">
        <v>17489903.100000001</v>
      </c>
    </row>
  </sheetData>
  <sheetProtection formatCells="0" formatColumns="0" formatRows="0" autoFilter="0"/>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paperSize="9" scale="96"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0EA26-BD6F-4A0B-AA94-4806232512A1}">
  <sheetPr codeName="Sheet14">
    <pageSetUpPr fitToPage="1"/>
  </sheetPr>
  <dimension ref="A1:H52"/>
  <sheetViews>
    <sheetView showGridLines="0" topLeftCell="A52" workbookViewId="0">
      <selection activeCell="E85" sqref="E85"/>
    </sheetView>
  </sheetViews>
  <sheetFormatPr baseColWidth="10" defaultColWidth="12" defaultRowHeight="11.25" x14ac:dyDescent="0.2"/>
  <cols>
    <col min="1" max="1" width="2.83203125" style="90" customWidth="1"/>
    <col min="2" max="2" width="60.83203125" style="90" customWidth="1"/>
    <col min="3" max="8" width="18.33203125" style="90" customWidth="1"/>
    <col min="9" max="16384" width="12" style="90"/>
  </cols>
  <sheetData>
    <row r="1" spans="1:8" ht="45" customHeight="1" x14ac:dyDescent="0.2">
      <c r="A1" s="751" t="s">
        <v>789</v>
      </c>
      <c r="B1" s="752"/>
      <c r="C1" s="752"/>
      <c r="D1" s="752"/>
      <c r="E1" s="752"/>
      <c r="F1" s="752"/>
      <c r="G1" s="752"/>
      <c r="H1" s="753"/>
    </row>
    <row r="2" spans="1:8" x14ac:dyDescent="0.2">
      <c r="B2" s="308"/>
      <c r="C2" s="308"/>
      <c r="D2" s="308"/>
      <c r="E2" s="308"/>
      <c r="F2" s="308"/>
      <c r="G2" s="308"/>
      <c r="H2" s="308"/>
    </row>
    <row r="3" spans="1:8" x14ac:dyDescent="0.2">
      <c r="A3" s="756" t="s">
        <v>55</v>
      </c>
      <c r="B3" s="757"/>
      <c r="C3" s="751" t="s">
        <v>762</v>
      </c>
      <c r="D3" s="752"/>
      <c r="E3" s="752"/>
      <c r="F3" s="752"/>
      <c r="G3" s="753"/>
      <c r="H3" s="754" t="s">
        <v>763</v>
      </c>
    </row>
    <row r="4" spans="1:8" ht="24.95" customHeight="1" x14ac:dyDescent="0.2">
      <c r="A4" s="758"/>
      <c r="B4" s="759"/>
      <c r="C4" s="287" t="s">
        <v>764</v>
      </c>
      <c r="D4" s="287" t="s">
        <v>765</v>
      </c>
      <c r="E4" s="287" t="s">
        <v>738</v>
      </c>
      <c r="F4" s="287" t="s">
        <v>739</v>
      </c>
      <c r="G4" s="287" t="s">
        <v>766</v>
      </c>
      <c r="H4" s="755"/>
    </row>
    <row r="5" spans="1:8" x14ac:dyDescent="0.2">
      <c r="A5" s="760"/>
      <c r="B5" s="761"/>
      <c r="C5" s="288">
        <v>1</v>
      </c>
      <c r="D5" s="288">
        <v>2</v>
      </c>
      <c r="E5" s="288" t="s">
        <v>767</v>
      </c>
      <c r="F5" s="288">
        <v>4</v>
      </c>
      <c r="G5" s="288">
        <v>5</v>
      </c>
      <c r="H5" s="288" t="s">
        <v>768</v>
      </c>
    </row>
    <row r="6" spans="1:8" x14ac:dyDescent="0.2">
      <c r="A6" s="309"/>
      <c r="B6" s="310"/>
      <c r="C6" s="311"/>
      <c r="D6" s="311"/>
      <c r="E6" s="311"/>
      <c r="F6" s="311"/>
      <c r="G6" s="311"/>
      <c r="H6" s="311"/>
    </row>
    <row r="7" spans="1:8" x14ac:dyDescent="0.2">
      <c r="A7" s="312" t="s">
        <v>790</v>
      </c>
      <c r="B7" s="313"/>
      <c r="C7" s="294">
        <v>25047887.579999998</v>
      </c>
      <c r="D7" s="294">
        <v>1260446.6499999999</v>
      </c>
      <c r="E7" s="294">
        <v>26308334.23</v>
      </c>
      <c r="F7" s="294">
        <v>8818431.1300000008</v>
      </c>
      <c r="G7" s="294">
        <v>8818431.1300000008</v>
      </c>
      <c r="H7" s="294">
        <v>17489903.100000001</v>
      </c>
    </row>
    <row r="8" spans="1:8" x14ac:dyDescent="0.2">
      <c r="A8" s="312" t="s">
        <v>791</v>
      </c>
      <c r="B8" s="313"/>
      <c r="C8" s="294">
        <v>0</v>
      </c>
      <c r="D8" s="294">
        <v>0</v>
      </c>
      <c r="E8" s="294">
        <v>0</v>
      </c>
      <c r="F8" s="294">
        <v>0</v>
      </c>
      <c r="G8" s="294">
        <v>0</v>
      </c>
      <c r="H8" s="294">
        <v>0</v>
      </c>
    </row>
    <row r="9" spans="1:8" x14ac:dyDescent="0.2">
      <c r="A9" s="312" t="s">
        <v>792</v>
      </c>
      <c r="B9" s="313"/>
      <c r="C9" s="294">
        <v>0</v>
      </c>
      <c r="D9" s="294">
        <v>0</v>
      </c>
      <c r="E9" s="294">
        <v>0</v>
      </c>
      <c r="F9" s="294">
        <v>0</v>
      </c>
      <c r="G9" s="294">
        <v>0</v>
      </c>
      <c r="H9" s="294">
        <v>0</v>
      </c>
    </row>
    <row r="10" spans="1:8" x14ac:dyDescent="0.2">
      <c r="A10" s="312" t="s">
        <v>793</v>
      </c>
      <c r="B10" s="313"/>
      <c r="C10" s="294">
        <v>0</v>
      </c>
      <c r="D10" s="294">
        <v>0</v>
      </c>
      <c r="E10" s="294">
        <v>0</v>
      </c>
      <c r="F10" s="294">
        <v>0</v>
      </c>
      <c r="G10" s="294">
        <v>0</v>
      </c>
      <c r="H10" s="294">
        <v>0</v>
      </c>
    </row>
    <row r="11" spans="1:8" x14ac:dyDescent="0.2">
      <c r="A11" s="312" t="s">
        <v>794</v>
      </c>
      <c r="B11" s="313"/>
      <c r="C11" s="294">
        <v>0</v>
      </c>
      <c r="D11" s="294">
        <v>0</v>
      </c>
      <c r="E11" s="294">
        <v>0</v>
      </c>
      <c r="F11" s="294">
        <v>0</v>
      </c>
      <c r="G11" s="294">
        <v>0</v>
      </c>
      <c r="H11" s="294">
        <v>0</v>
      </c>
    </row>
    <row r="12" spans="1:8" x14ac:dyDescent="0.2">
      <c r="A12" s="312" t="s">
        <v>795</v>
      </c>
      <c r="B12" s="313"/>
      <c r="C12" s="294">
        <v>0</v>
      </c>
      <c r="D12" s="294">
        <v>0</v>
      </c>
      <c r="E12" s="294">
        <v>0</v>
      </c>
      <c r="F12" s="294">
        <v>0</v>
      </c>
      <c r="G12" s="294">
        <v>0</v>
      </c>
      <c r="H12" s="294">
        <v>0</v>
      </c>
    </row>
    <row r="13" spans="1:8" x14ac:dyDescent="0.2">
      <c r="A13" s="312" t="s">
        <v>796</v>
      </c>
      <c r="B13" s="313"/>
      <c r="C13" s="294">
        <v>0</v>
      </c>
      <c r="D13" s="294">
        <v>0</v>
      </c>
      <c r="E13" s="294">
        <v>0</v>
      </c>
      <c r="F13" s="294">
        <v>0</v>
      </c>
      <c r="G13" s="294">
        <v>0</v>
      </c>
      <c r="H13" s="294">
        <v>0</v>
      </c>
    </row>
    <row r="14" spans="1:8" x14ac:dyDescent="0.2">
      <c r="A14" s="312" t="s">
        <v>797</v>
      </c>
      <c r="B14" s="313"/>
      <c r="C14" s="294"/>
      <c r="D14" s="294"/>
      <c r="E14" s="294"/>
      <c r="F14" s="294"/>
      <c r="G14" s="294"/>
      <c r="H14" s="294"/>
    </row>
    <row r="15" spans="1:8" x14ac:dyDescent="0.2">
      <c r="A15" s="312"/>
      <c r="B15" s="314"/>
      <c r="C15" s="297"/>
      <c r="D15" s="297"/>
      <c r="E15" s="297"/>
      <c r="F15" s="297"/>
      <c r="G15" s="297"/>
      <c r="H15" s="297"/>
    </row>
    <row r="16" spans="1:8" x14ac:dyDescent="0.2">
      <c r="A16" s="315"/>
      <c r="B16" s="316" t="s">
        <v>784</v>
      </c>
      <c r="C16" s="317">
        <v>25047887.579999998</v>
      </c>
      <c r="D16" s="317">
        <v>1260446.6499999999</v>
      </c>
      <c r="E16" s="317">
        <v>26308334.23</v>
      </c>
      <c r="F16" s="317">
        <v>8818431.1300000008</v>
      </c>
      <c r="G16" s="317">
        <v>8818431.1300000008</v>
      </c>
      <c r="H16" s="317">
        <v>17489903.100000001</v>
      </c>
    </row>
    <row r="19" spans="1:8" ht="45" customHeight="1" x14ac:dyDescent="0.2">
      <c r="A19" s="751" t="s">
        <v>798</v>
      </c>
      <c r="B19" s="752"/>
      <c r="C19" s="752"/>
      <c r="D19" s="752"/>
      <c r="E19" s="752"/>
      <c r="F19" s="752"/>
      <c r="G19" s="752"/>
      <c r="H19" s="753"/>
    </row>
    <row r="21" spans="1:8" x14ac:dyDescent="0.2">
      <c r="A21" s="756" t="s">
        <v>55</v>
      </c>
      <c r="B21" s="757"/>
      <c r="C21" s="751" t="s">
        <v>762</v>
      </c>
      <c r="D21" s="752"/>
      <c r="E21" s="752"/>
      <c r="F21" s="752"/>
      <c r="G21" s="753"/>
      <c r="H21" s="754" t="s">
        <v>763</v>
      </c>
    </row>
    <row r="22" spans="1:8" ht="22.5" x14ac:dyDescent="0.2">
      <c r="A22" s="758"/>
      <c r="B22" s="759"/>
      <c r="C22" s="287" t="s">
        <v>764</v>
      </c>
      <c r="D22" s="287" t="s">
        <v>765</v>
      </c>
      <c r="E22" s="287" t="s">
        <v>738</v>
      </c>
      <c r="F22" s="287" t="s">
        <v>739</v>
      </c>
      <c r="G22" s="287" t="s">
        <v>766</v>
      </c>
      <c r="H22" s="755"/>
    </row>
    <row r="23" spans="1:8" x14ac:dyDescent="0.2">
      <c r="A23" s="760"/>
      <c r="B23" s="761"/>
      <c r="C23" s="288">
        <v>1</v>
      </c>
      <c r="D23" s="288">
        <v>2</v>
      </c>
      <c r="E23" s="288" t="s">
        <v>767</v>
      </c>
      <c r="F23" s="288">
        <v>4</v>
      </c>
      <c r="G23" s="288">
        <v>5</v>
      </c>
      <c r="H23" s="288" t="s">
        <v>768</v>
      </c>
    </row>
    <row r="24" spans="1:8" x14ac:dyDescent="0.2">
      <c r="A24" s="309"/>
      <c r="B24" s="318"/>
      <c r="C24" s="319"/>
      <c r="D24" s="319"/>
      <c r="E24" s="319"/>
      <c r="F24" s="319"/>
      <c r="G24" s="319"/>
      <c r="H24" s="319"/>
    </row>
    <row r="25" spans="1:8" x14ac:dyDescent="0.2">
      <c r="A25" s="312" t="s">
        <v>799</v>
      </c>
      <c r="B25" s="320"/>
      <c r="C25" s="321"/>
      <c r="D25" s="321"/>
      <c r="E25" s="321"/>
      <c r="F25" s="321"/>
      <c r="G25" s="321"/>
      <c r="H25" s="321"/>
    </row>
    <row r="26" spans="1:8" x14ac:dyDescent="0.2">
      <c r="A26" s="312" t="s">
        <v>800</v>
      </c>
      <c r="B26" s="320"/>
      <c r="C26" s="321"/>
      <c r="D26" s="321"/>
      <c r="E26" s="321"/>
      <c r="F26" s="321"/>
      <c r="G26" s="321"/>
      <c r="H26" s="321"/>
    </row>
    <row r="27" spans="1:8" x14ac:dyDescent="0.2">
      <c r="A27" s="312" t="s">
        <v>801</v>
      </c>
      <c r="B27" s="320"/>
      <c r="C27" s="321"/>
      <c r="D27" s="321"/>
      <c r="E27" s="321"/>
      <c r="F27" s="321"/>
      <c r="G27" s="321"/>
      <c r="H27" s="321"/>
    </row>
    <row r="28" spans="1:8" x14ac:dyDescent="0.2">
      <c r="A28" s="312" t="s">
        <v>802</v>
      </c>
      <c r="B28" s="320"/>
      <c r="C28" s="321"/>
      <c r="D28" s="321"/>
      <c r="E28" s="321"/>
      <c r="F28" s="321"/>
      <c r="G28" s="321"/>
      <c r="H28" s="321"/>
    </row>
    <row r="29" spans="1:8" x14ac:dyDescent="0.2">
      <c r="A29" s="312"/>
      <c r="B29" s="320"/>
      <c r="C29" s="322"/>
      <c r="D29" s="322"/>
      <c r="E29" s="322"/>
      <c r="F29" s="322"/>
      <c r="G29" s="322"/>
      <c r="H29" s="322"/>
    </row>
    <row r="30" spans="1:8" x14ac:dyDescent="0.2">
      <c r="A30" s="315"/>
      <c r="B30" s="316" t="s">
        <v>784</v>
      </c>
      <c r="C30" s="317"/>
      <c r="D30" s="317"/>
      <c r="E30" s="317"/>
      <c r="F30" s="317"/>
      <c r="G30" s="317"/>
      <c r="H30" s="317"/>
    </row>
    <row r="33" spans="1:8" ht="45" customHeight="1" x14ac:dyDescent="0.2">
      <c r="A33" s="751" t="s">
        <v>803</v>
      </c>
      <c r="B33" s="752"/>
      <c r="C33" s="752"/>
      <c r="D33" s="752"/>
      <c r="E33" s="752"/>
      <c r="F33" s="752"/>
      <c r="G33" s="752"/>
      <c r="H33" s="753"/>
    </row>
    <row r="34" spans="1:8" x14ac:dyDescent="0.2">
      <c r="A34" s="756" t="s">
        <v>55</v>
      </c>
      <c r="B34" s="757"/>
      <c r="C34" s="751" t="s">
        <v>762</v>
      </c>
      <c r="D34" s="752"/>
      <c r="E34" s="752"/>
      <c r="F34" s="752"/>
      <c r="G34" s="753"/>
      <c r="H34" s="754" t="s">
        <v>763</v>
      </c>
    </row>
    <row r="35" spans="1:8" ht="22.5" x14ac:dyDescent="0.2">
      <c r="A35" s="758"/>
      <c r="B35" s="759"/>
      <c r="C35" s="287" t="s">
        <v>764</v>
      </c>
      <c r="D35" s="287" t="s">
        <v>765</v>
      </c>
      <c r="E35" s="287" t="s">
        <v>738</v>
      </c>
      <c r="F35" s="287" t="s">
        <v>739</v>
      </c>
      <c r="G35" s="287" t="s">
        <v>766</v>
      </c>
      <c r="H35" s="755"/>
    </row>
    <row r="36" spans="1:8" x14ac:dyDescent="0.2">
      <c r="A36" s="760"/>
      <c r="B36" s="761"/>
      <c r="C36" s="288">
        <v>1</v>
      </c>
      <c r="D36" s="288">
        <v>2</v>
      </c>
      <c r="E36" s="288" t="s">
        <v>767</v>
      </c>
      <c r="F36" s="288">
        <v>4</v>
      </c>
      <c r="G36" s="288">
        <v>5</v>
      </c>
      <c r="H36" s="288" t="s">
        <v>768</v>
      </c>
    </row>
    <row r="37" spans="1:8" x14ac:dyDescent="0.2">
      <c r="A37" s="309"/>
      <c r="B37" s="318"/>
      <c r="C37" s="319"/>
      <c r="D37" s="319"/>
      <c r="E37" s="319"/>
      <c r="F37" s="319"/>
      <c r="G37" s="319"/>
      <c r="H37" s="319"/>
    </row>
    <row r="38" spans="1:8" ht="22.5" x14ac:dyDescent="0.2">
      <c r="A38" s="312"/>
      <c r="B38" s="323" t="s">
        <v>804</v>
      </c>
      <c r="C38" s="321">
        <v>25047887.579999998</v>
      </c>
      <c r="D38" s="321">
        <v>1260446.6499999999</v>
      </c>
      <c r="E38" s="321">
        <v>26308334.23</v>
      </c>
      <c r="F38" s="321">
        <v>8818431.1300000008</v>
      </c>
      <c r="G38" s="321">
        <v>8818431.1300000008</v>
      </c>
      <c r="H38" s="321">
        <v>17489903.100000001</v>
      </c>
    </row>
    <row r="39" spans="1:8" x14ac:dyDescent="0.2">
      <c r="A39" s="312"/>
      <c r="B39" s="323"/>
      <c r="C39" s="321"/>
      <c r="D39" s="321"/>
      <c r="E39" s="321"/>
      <c r="F39" s="321"/>
      <c r="G39" s="321"/>
      <c r="H39" s="321"/>
    </row>
    <row r="40" spans="1:8" x14ac:dyDescent="0.2">
      <c r="A40" s="312"/>
      <c r="B40" s="323" t="s">
        <v>805</v>
      </c>
      <c r="C40" s="321"/>
      <c r="D40" s="321"/>
      <c r="E40" s="321"/>
      <c r="F40" s="321"/>
      <c r="G40" s="321"/>
      <c r="H40" s="321"/>
    </row>
    <row r="41" spans="1:8" x14ac:dyDescent="0.2">
      <c r="A41" s="312"/>
      <c r="B41" s="323"/>
      <c r="C41" s="321"/>
      <c r="D41" s="321"/>
      <c r="E41" s="321"/>
      <c r="F41" s="321"/>
      <c r="G41" s="321"/>
      <c r="H41" s="321"/>
    </row>
    <row r="42" spans="1:8" ht="22.5" x14ac:dyDescent="0.2">
      <c r="A42" s="312"/>
      <c r="B42" s="323" t="s">
        <v>806</v>
      </c>
      <c r="C42" s="321"/>
      <c r="D42" s="321"/>
      <c r="E42" s="321"/>
      <c r="F42" s="321"/>
      <c r="G42" s="321"/>
      <c r="H42" s="321"/>
    </row>
    <row r="43" spans="1:8" x14ac:dyDescent="0.2">
      <c r="A43" s="312"/>
      <c r="B43" s="323"/>
      <c r="C43" s="321"/>
      <c r="D43" s="321"/>
      <c r="E43" s="321"/>
      <c r="F43" s="321"/>
      <c r="G43" s="321"/>
      <c r="H43" s="321"/>
    </row>
    <row r="44" spans="1:8" ht="22.5" x14ac:dyDescent="0.2">
      <c r="A44" s="312"/>
      <c r="B44" s="323" t="s">
        <v>807</v>
      </c>
      <c r="C44" s="321"/>
      <c r="D44" s="321"/>
      <c r="E44" s="321"/>
      <c r="F44" s="321"/>
      <c r="G44" s="321"/>
      <c r="H44" s="321"/>
    </row>
    <row r="45" spans="1:8" x14ac:dyDescent="0.2">
      <c r="A45" s="312"/>
      <c r="B45" s="323"/>
      <c r="C45" s="321"/>
      <c r="D45" s="321"/>
      <c r="E45" s="321"/>
      <c r="F45" s="321"/>
      <c r="G45" s="321"/>
      <c r="H45" s="321"/>
    </row>
    <row r="46" spans="1:8" ht="22.5" x14ac:dyDescent="0.2">
      <c r="A46" s="312"/>
      <c r="B46" s="323" t="s">
        <v>808</v>
      </c>
      <c r="C46" s="321"/>
      <c r="D46" s="321"/>
      <c r="E46" s="321"/>
      <c r="F46" s="321"/>
      <c r="G46" s="321"/>
      <c r="H46" s="321"/>
    </row>
    <row r="47" spans="1:8" x14ac:dyDescent="0.2">
      <c r="A47" s="312"/>
      <c r="B47" s="323"/>
      <c r="C47" s="321"/>
      <c r="D47" s="321"/>
      <c r="E47" s="321"/>
      <c r="F47" s="321"/>
      <c r="G47" s="321"/>
      <c r="H47" s="321"/>
    </row>
    <row r="48" spans="1:8" ht="22.5" x14ac:dyDescent="0.2">
      <c r="A48" s="312"/>
      <c r="B48" s="323" t="s">
        <v>809</v>
      </c>
      <c r="C48" s="321"/>
      <c r="D48" s="321"/>
      <c r="E48" s="321"/>
      <c r="F48" s="321"/>
      <c r="G48" s="321"/>
      <c r="H48" s="321"/>
    </row>
    <row r="49" spans="1:8" x14ac:dyDescent="0.2">
      <c r="A49" s="312"/>
      <c r="B49" s="323"/>
      <c r="C49" s="321"/>
      <c r="D49" s="321"/>
      <c r="E49" s="321"/>
      <c r="F49" s="321"/>
      <c r="G49" s="321"/>
      <c r="H49" s="321"/>
    </row>
    <row r="50" spans="1:8" x14ac:dyDescent="0.2">
      <c r="A50" s="312"/>
      <c r="B50" s="323" t="s">
        <v>810</v>
      </c>
      <c r="C50" s="321"/>
      <c r="D50" s="321"/>
      <c r="E50" s="321"/>
      <c r="F50" s="321"/>
      <c r="G50" s="321"/>
      <c r="H50" s="321"/>
    </row>
    <row r="51" spans="1:8" x14ac:dyDescent="0.2">
      <c r="A51" s="324"/>
      <c r="B51" s="325"/>
      <c r="C51" s="322"/>
      <c r="D51" s="322"/>
      <c r="E51" s="322"/>
      <c r="F51" s="322"/>
      <c r="G51" s="322"/>
      <c r="H51" s="322"/>
    </row>
    <row r="52" spans="1:8" x14ac:dyDescent="0.2">
      <c r="A52" s="315"/>
      <c r="B52" s="316" t="s">
        <v>784</v>
      </c>
      <c r="C52" s="317">
        <v>25047887.579999998</v>
      </c>
      <c r="D52" s="317">
        <v>1260446.6499999999</v>
      </c>
      <c r="E52" s="317">
        <v>26308334.23</v>
      </c>
      <c r="F52" s="317">
        <v>8818431.1300000008</v>
      </c>
      <c r="G52" s="317">
        <v>8818431.1300000008</v>
      </c>
      <c r="H52" s="317">
        <v>17489903.100000001</v>
      </c>
    </row>
  </sheetData>
  <sheetProtection formatCells="0" formatColumns="0" formatRows="0" insertRows="0" deleteRows="0" autoFilter="0"/>
  <mergeCells count="12">
    <mergeCell ref="A33:H33"/>
    <mergeCell ref="A34:B36"/>
    <mergeCell ref="C34:G34"/>
    <mergeCell ref="H34:H35"/>
    <mergeCell ref="C21:G21"/>
    <mergeCell ref="H21:H22"/>
    <mergeCell ref="A1:H1"/>
    <mergeCell ref="A3:B5"/>
    <mergeCell ref="A19:H19"/>
    <mergeCell ref="A21:B23"/>
    <mergeCell ref="C3:G3"/>
    <mergeCell ref="H3:H4"/>
  </mergeCells>
  <printOptions horizontalCentered="1"/>
  <pageMargins left="0.70866141732283472" right="0.70866141732283472" top="0.74803149606299213" bottom="0.74803149606299213" header="0.31496062992125984" footer="0.31496062992125984"/>
  <pageSetup paperSize="9" scale="95" fitToHeight="2"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C6330-C17E-4CF9-B1AA-15789636B2E1}">
  <sheetPr codeName="Sheet15"/>
  <dimension ref="A1:H45"/>
  <sheetViews>
    <sheetView showGridLines="0" topLeftCell="A25" workbookViewId="0">
      <selection activeCell="J55" sqref="J55"/>
    </sheetView>
  </sheetViews>
  <sheetFormatPr baseColWidth="10" defaultColWidth="12" defaultRowHeight="11.25" x14ac:dyDescent="0.2"/>
  <cols>
    <col min="1" max="1" width="4.83203125" style="336" customWidth="1"/>
    <col min="2" max="2" width="65.83203125" style="336" customWidth="1"/>
    <col min="3" max="8" width="18.33203125" style="336" customWidth="1"/>
    <col min="9" max="16384" width="12" style="336"/>
  </cols>
  <sheetData>
    <row r="1" spans="1:8" ht="50.1" customHeight="1" x14ac:dyDescent="0.2">
      <c r="A1" s="751" t="s">
        <v>811</v>
      </c>
      <c r="B1" s="752"/>
      <c r="C1" s="752"/>
      <c r="D1" s="752"/>
      <c r="E1" s="752"/>
      <c r="F1" s="752"/>
      <c r="G1" s="752"/>
      <c r="H1" s="753"/>
    </row>
    <row r="2" spans="1:8" x14ac:dyDescent="0.2">
      <c r="A2" s="756" t="s">
        <v>55</v>
      </c>
      <c r="B2" s="757"/>
      <c r="C2" s="751" t="s">
        <v>762</v>
      </c>
      <c r="D2" s="752"/>
      <c r="E2" s="752"/>
      <c r="F2" s="752"/>
      <c r="G2" s="753"/>
      <c r="H2" s="754" t="s">
        <v>763</v>
      </c>
    </row>
    <row r="3" spans="1:8" ht="24.95" customHeight="1" x14ac:dyDescent="0.2">
      <c r="A3" s="758"/>
      <c r="B3" s="759"/>
      <c r="C3" s="287" t="s">
        <v>764</v>
      </c>
      <c r="D3" s="287" t="s">
        <v>765</v>
      </c>
      <c r="E3" s="287" t="s">
        <v>738</v>
      </c>
      <c r="F3" s="287" t="s">
        <v>739</v>
      </c>
      <c r="G3" s="287" t="s">
        <v>766</v>
      </c>
      <c r="H3" s="755"/>
    </row>
    <row r="4" spans="1:8" x14ac:dyDescent="0.2">
      <c r="A4" s="760"/>
      <c r="B4" s="761"/>
      <c r="C4" s="288">
        <v>1</v>
      </c>
      <c r="D4" s="288">
        <v>2</v>
      </c>
      <c r="E4" s="288" t="s">
        <v>767</v>
      </c>
      <c r="F4" s="288">
        <v>4</v>
      </c>
      <c r="G4" s="288">
        <v>5</v>
      </c>
      <c r="H4" s="288" t="s">
        <v>768</v>
      </c>
    </row>
    <row r="5" spans="1:8" x14ac:dyDescent="0.2">
      <c r="A5" s="326"/>
      <c r="B5" s="327"/>
      <c r="C5" s="291"/>
      <c r="D5" s="291"/>
      <c r="E5" s="291"/>
      <c r="F5" s="291"/>
      <c r="G5" s="291"/>
      <c r="H5" s="291"/>
    </row>
    <row r="6" spans="1:8" x14ac:dyDescent="0.2">
      <c r="A6" s="328" t="s">
        <v>812</v>
      </c>
      <c r="B6" s="329"/>
      <c r="C6" s="294">
        <v>0</v>
      </c>
      <c r="D6" s="294">
        <v>0</v>
      </c>
      <c r="E6" s="294">
        <v>0</v>
      </c>
      <c r="F6" s="294">
        <v>0</v>
      </c>
      <c r="G6" s="294">
        <v>0</v>
      </c>
      <c r="H6" s="294">
        <v>0</v>
      </c>
    </row>
    <row r="7" spans="1:8" x14ac:dyDescent="0.2">
      <c r="A7" s="330"/>
      <c r="B7" s="331" t="s">
        <v>813</v>
      </c>
      <c r="C7" s="294">
        <v>0</v>
      </c>
      <c r="D7" s="294">
        <v>0</v>
      </c>
      <c r="E7" s="294">
        <v>0</v>
      </c>
      <c r="F7" s="294">
        <v>0</v>
      </c>
      <c r="G7" s="294">
        <v>0</v>
      </c>
      <c r="H7" s="294">
        <v>0</v>
      </c>
    </row>
    <row r="8" spans="1:8" x14ac:dyDescent="0.2">
      <c r="A8" s="330"/>
      <c r="B8" s="331" t="s">
        <v>814</v>
      </c>
      <c r="C8" s="294">
        <v>0</v>
      </c>
      <c r="D8" s="294">
        <v>0</v>
      </c>
      <c r="E8" s="294">
        <v>0</v>
      </c>
      <c r="F8" s="294">
        <v>0</v>
      </c>
      <c r="G8" s="294">
        <v>0</v>
      </c>
      <c r="H8" s="294">
        <v>0</v>
      </c>
    </row>
    <row r="9" spans="1:8" x14ac:dyDescent="0.2">
      <c r="A9" s="330"/>
      <c r="B9" s="331" t="s">
        <v>815</v>
      </c>
      <c r="C9" s="294">
        <v>0</v>
      </c>
      <c r="D9" s="294">
        <v>0</v>
      </c>
      <c r="E9" s="294">
        <v>0</v>
      </c>
      <c r="F9" s="294">
        <v>0</v>
      </c>
      <c r="G9" s="294">
        <v>0</v>
      </c>
      <c r="H9" s="294">
        <v>0</v>
      </c>
    </row>
    <row r="10" spans="1:8" x14ac:dyDescent="0.2">
      <c r="A10" s="330"/>
      <c r="B10" s="331" t="s">
        <v>816</v>
      </c>
      <c r="C10" s="294">
        <v>0</v>
      </c>
      <c r="D10" s="294">
        <v>0</v>
      </c>
      <c r="E10" s="294">
        <v>0</v>
      </c>
      <c r="F10" s="294">
        <v>0</v>
      </c>
      <c r="G10" s="294">
        <v>0</v>
      </c>
      <c r="H10" s="294">
        <v>0</v>
      </c>
    </row>
    <row r="11" spans="1:8" x14ac:dyDescent="0.2">
      <c r="A11" s="330"/>
      <c r="B11" s="331" t="s">
        <v>817</v>
      </c>
      <c r="C11" s="294">
        <v>0</v>
      </c>
      <c r="D11" s="294">
        <v>0</v>
      </c>
      <c r="E11" s="294">
        <v>0</v>
      </c>
      <c r="F11" s="294">
        <v>0</v>
      </c>
      <c r="G11" s="294">
        <v>0</v>
      </c>
      <c r="H11" s="294">
        <v>0</v>
      </c>
    </row>
    <row r="12" spans="1:8" x14ac:dyDescent="0.2">
      <c r="A12" s="330"/>
      <c r="B12" s="331" t="s">
        <v>818</v>
      </c>
      <c r="C12" s="294">
        <v>0</v>
      </c>
      <c r="D12" s="294">
        <v>0</v>
      </c>
      <c r="E12" s="294">
        <v>0</v>
      </c>
      <c r="F12" s="294">
        <v>0</v>
      </c>
      <c r="G12" s="294">
        <v>0</v>
      </c>
      <c r="H12" s="294">
        <v>0</v>
      </c>
    </row>
    <row r="13" spans="1:8" x14ac:dyDescent="0.2">
      <c r="A13" s="330"/>
      <c r="B13" s="331" t="s">
        <v>819</v>
      </c>
      <c r="C13" s="294">
        <v>0</v>
      </c>
      <c r="D13" s="294">
        <v>0</v>
      </c>
      <c r="E13" s="294">
        <v>0</v>
      </c>
      <c r="F13" s="294">
        <v>0</v>
      </c>
      <c r="G13" s="294">
        <v>0</v>
      </c>
      <c r="H13" s="294">
        <v>0</v>
      </c>
    </row>
    <row r="14" spans="1:8" x14ac:dyDescent="0.2">
      <c r="A14" s="330"/>
      <c r="B14" s="331" t="s">
        <v>484</v>
      </c>
      <c r="C14" s="294">
        <v>0</v>
      </c>
      <c r="D14" s="294">
        <v>0</v>
      </c>
      <c r="E14" s="294">
        <v>0</v>
      </c>
      <c r="F14" s="294">
        <v>0</v>
      </c>
      <c r="G14" s="294">
        <v>0</v>
      </c>
      <c r="H14" s="294">
        <v>0</v>
      </c>
    </row>
    <row r="15" spans="1:8" x14ac:dyDescent="0.2">
      <c r="A15" s="332"/>
      <c r="B15" s="331"/>
      <c r="C15" s="294"/>
      <c r="D15" s="294"/>
      <c r="E15" s="294"/>
      <c r="F15" s="294"/>
      <c r="G15" s="294"/>
      <c r="H15" s="294"/>
    </row>
    <row r="16" spans="1:8" x14ac:dyDescent="0.2">
      <c r="A16" s="328" t="s">
        <v>820</v>
      </c>
      <c r="B16" s="333"/>
      <c r="C16" s="294">
        <v>25047887.579999998</v>
      </c>
      <c r="D16" s="294">
        <v>1260446.6499999999</v>
      </c>
      <c r="E16" s="294">
        <v>26308334.23</v>
      </c>
      <c r="F16" s="294">
        <v>8818431.1300000008</v>
      </c>
      <c r="G16" s="294">
        <v>8818431.1300000008</v>
      </c>
      <c r="H16" s="294">
        <v>17489903.100000001</v>
      </c>
    </row>
    <row r="17" spans="1:8" x14ac:dyDescent="0.2">
      <c r="A17" s="330"/>
      <c r="B17" s="331" t="s">
        <v>821</v>
      </c>
      <c r="C17" s="294">
        <v>0</v>
      </c>
      <c r="D17" s="294">
        <v>0</v>
      </c>
      <c r="E17" s="294">
        <v>0</v>
      </c>
      <c r="F17" s="294">
        <v>0</v>
      </c>
      <c r="G17" s="294">
        <v>0</v>
      </c>
      <c r="H17" s="294">
        <v>0</v>
      </c>
    </row>
    <row r="18" spans="1:8" x14ac:dyDescent="0.2">
      <c r="A18" s="330"/>
      <c r="B18" s="331" t="s">
        <v>822</v>
      </c>
      <c r="C18" s="294">
        <v>25047887.579999998</v>
      </c>
      <c r="D18" s="294">
        <v>1260446.6499999999</v>
      </c>
      <c r="E18" s="294">
        <v>26308334.23</v>
      </c>
      <c r="F18" s="294">
        <v>8818431.1300000008</v>
      </c>
      <c r="G18" s="294">
        <v>8818431.1300000008</v>
      </c>
      <c r="H18" s="294">
        <v>17489903.100000001</v>
      </c>
    </row>
    <row r="19" spans="1:8" x14ac:dyDescent="0.2">
      <c r="A19" s="330"/>
      <c r="B19" s="331" t="s">
        <v>823</v>
      </c>
      <c r="C19" s="294">
        <v>0</v>
      </c>
      <c r="D19" s="294">
        <v>0</v>
      </c>
      <c r="E19" s="294">
        <v>0</v>
      </c>
      <c r="F19" s="294">
        <v>0</v>
      </c>
      <c r="G19" s="294">
        <v>0</v>
      </c>
      <c r="H19" s="294">
        <v>0</v>
      </c>
    </row>
    <row r="20" spans="1:8" x14ac:dyDescent="0.2">
      <c r="A20" s="330"/>
      <c r="B20" s="331" t="s">
        <v>824</v>
      </c>
      <c r="C20" s="294">
        <v>0</v>
      </c>
      <c r="D20" s="294">
        <v>0</v>
      </c>
      <c r="E20" s="294">
        <v>0</v>
      </c>
      <c r="F20" s="294">
        <v>0</v>
      </c>
      <c r="G20" s="294">
        <v>0</v>
      </c>
      <c r="H20" s="294">
        <v>0</v>
      </c>
    </row>
    <row r="21" spans="1:8" x14ac:dyDescent="0.2">
      <c r="A21" s="330"/>
      <c r="B21" s="331" t="s">
        <v>825</v>
      </c>
      <c r="C21" s="294">
        <v>0</v>
      </c>
      <c r="D21" s="294">
        <v>0</v>
      </c>
      <c r="E21" s="294">
        <v>0</v>
      </c>
      <c r="F21" s="294">
        <v>0</v>
      </c>
      <c r="G21" s="294">
        <v>0</v>
      </c>
      <c r="H21" s="294">
        <v>0</v>
      </c>
    </row>
    <row r="22" spans="1:8" x14ac:dyDescent="0.2">
      <c r="A22" s="330"/>
      <c r="B22" s="331" t="s">
        <v>826</v>
      </c>
      <c r="C22" s="294">
        <v>0</v>
      </c>
      <c r="D22" s="294">
        <v>0</v>
      </c>
      <c r="E22" s="294">
        <v>0</v>
      </c>
      <c r="F22" s="294">
        <v>0</v>
      </c>
      <c r="G22" s="294">
        <v>0</v>
      </c>
      <c r="H22" s="294">
        <v>0</v>
      </c>
    </row>
    <row r="23" spans="1:8" x14ac:dyDescent="0.2">
      <c r="A23" s="330"/>
      <c r="B23" s="331" t="s">
        <v>827</v>
      </c>
      <c r="C23" s="294">
        <v>0</v>
      </c>
      <c r="D23" s="294">
        <v>0</v>
      </c>
      <c r="E23" s="294">
        <v>0</v>
      </c>
      <c r="F23" s="294">
        <v>0</v>
      </c>
      <c r="G23" s="294">
        <v>0</v>
      </c>
      <c r="H23" s="294">
        <v>0</v>
      </c>
    </row>
    <row r="24" spans="1:8" x14ac:dyDescent="0.2">
      <c r="A24" s="332"/>
      <c r="B24" s="331"/>
      <c r="C24" s="294"/>
      <c r="D24" s="294"/>
      <c r="E24" s="294"/>
      <c r="F24" s="294"/>
      <c r="G24" s="294"/>
      <c r="H24" s="294"/>
    </row>
    <row r="25" spans="1:8" x14ac:dyDescent="0.2">
      <c r="A25" s="328" t="s">
        <v>828</v>
      </c>
      <c r="B25" s="333"/>
      <c r="C25" s="294">
        <v>0</v>
      </c>
      <c r="D25" s="294">
        <v>0</v>
      </c>
      <c r="E25" s="294">
        <v>0</v>
      </c>
      <c r="F25" s="294">
        <v>0</v>
      </c>
      <c r="G25" s="294">
        <v>0</v>
      </c>
      <c r="H25" s="294">
        <v>0</v>
      </c>
    </row>
    <row r="26" spans="1:8" x14ac:dyDescent="0.2">
      <c r="A26" s="330"/>
      <c r="B26" s="331" t="s">
        <v>829</v>
      </c>
      <c r="C26" s="294">
        <v>0</v>
      </c>
      <c r="D26" s="294">
        <v>0</v>
      </c>
      <c r="E26" s="294">
        <v>0</v>
      </c>
      <c r="F26" s="294">
        <v>0</v>
      </c>
      <c r="G26" s="294">
        <v>0</v>
      </c>
      <c r="H26" s="294">
        <v>0</v>
      </c>
    </row>
    <row r="27" spans="1:8" x14ac:dyDescent="0.2">
      <c r="A27" s="330"/>
      <c r="B27" s="331" t="s">
        <v>830</v>
      </c>
      <c r="C27" s="294">
        <v>0</v>
      </c>
      <c r="D27" s="294">
        <v>0</v>
      </c>
      <c r="E27" s="294">
        <v>0</v>
      </c>
      <c r="F27" s="294">
        <v>0</v>
      </c>
      <c r="G27" s="294">
        <v>0</v>
      </c>
      <c r="H27" s="294">
        <v>0</v>
      </c>
    </row>
    <row r="28" spans="1:8" x14ac:dyDescent="0.2">
      <c r="A28" s="330"/>
      <c r="B28" s="331" t="s">
        <v>831</v>
      </c>
      <c r="C28" s="294">
        <v>0</v>
      </c>
      <c r="D28" s="294">
        <v>0</v>
      </c>
      <c r="E28" s="294">
        <v>0</v>
      </c>
      <c r="F28" s="294">
        <v>0</v>
      </c>
      <c r="G28" s="294">
        <v>0</v>
      </c>
      <c r="H28" s="294">
        <v>0</v>
      </c>
    </row>
    <row r="29" spans="1:8" x14ac:dyDescent="0.2">
      <c r="A29" s="330"/>
      <c r="B29" s="331" t="s">
        <v>832</v>
      </c>
      <c r="C29" s="294">
        <v>0</v>
      </c>
      <c r="D29" s="294">
        <v>0</v>
      </c>
      <c r="E29" s="294">
        <v>0</v>
      </c>
      <c r="F29" s="294">
        <v>0</v>
      </c>
      <c r="G29" s="294">
        <v>0</v>
      </c>
      <c r="H29" s="294">
        <v>0</v>
      </c>
    </row>
    <row r="30" spans="1:8" x14ac:dyDescent="0.2">
      <c r="A30" s="330"/>
      <c r="B30" s="331" t="s">
        <v>833</v>
      </c>
      <c r="C30" s="294">
        <v>0</v>
      </c>
      <c r="D30" s="294">
        <v>0</v>
      </c>
      <c r="E30" s="294">
        <v>0</v>
      </c>
      <c r="F30" s="294">
        <v>0</v>
      </c>
      <c r="G30" s="294">
        <v>0</v>
      </c>
      <c r="H30" s="294">
        <v>0</v>
      </c>
    </row>
    <row r="31" spans="1:8" x14ac:dyDescent="0.2">
      <c r="A31" s="330"/>
      <c r="B31" s="331" t="s">
        <v>834</v>
      </c>
      <c r="C31" s="294">
        <v>0</v>
      </c>
      <c r="D31" s="294">
        <v>0</v>
      </c>
      <c r="E31" s="294">
        <v>0</v>
      </c>
      <c r="F31" s="294">
        <v>0</v>
      </c>
      <c r="G31" s="294">
        <v>0</v>
      </c>
      <c r="H31" s="294">
        <v>0</v>
      </c>
    </row>
    <row r="32" spans="1:8" x14ac:dyDescent="0.2">
      <c r="A32" s="330"/>
      <c r="B32" s="331" t="s">
        <v>835</v>
      </c>
      <c r="C32" s="294">
        <v>0</v>
      </c>
      <c r="D32" s="294">
        <v>0</v>
      </c>
      <c r="E32" s="294">
        <v>0</v>
      </c>
      <c r="F32" s="294">
        <v>0</v>
      </c>
      <c r="G32" s="294">
        <v>0</v>
      </c>
      <c r="H32" s="294">
        <v>0</v>
      </c>
    </row>
    <row r="33" spans="1:8" x14ac:dyDescent="0.2">
      <c r="A33" s="330"/>
      <c r="B33" s="331" t="s">
        <v>836</v>
      </c>
      <c r="C33" s="294">
        <v>0</v>
      </c>
      <c r="D33" s="294">
        <v>0</v>
      </c>
      <c r="E33" s="294">
        <v>0</v>
      </c>
      <c r="F33" s="294">
        <v>0</v>
      </c>
      <c r="G33" s="294">
        <v>0</v>
      </c>
      <c r="H33" s="294">
        <v>0</v>
      </c>
    </row>
    <row r="34" spans="1:8" x14ac:dyDescent="0.2">
      <c r="A34" s="330"/>
      <c r="B34" s="331" t="s">
        <v>837</v>
      </c>
      <c r="C34" s="294">
        <v>0</v>
      </c>
      <c r="D34" s="294">
        <v>0</v>
      </c>
      <c r="E34" s="294">
        <v>0</v>
      </c>
      <c r="F34" s="294">
        <v>0</v>
      </c>
      <c r="G34" s="294">
        <v>0</v>
      </c>
      <c r="H34" s="294">
        <v>0</v>
      </c>
    </row>
    <row r="35" spans="1:8" x14ac:dyDescent="0.2">
      <c r="A35" s="332"/>
      <c r="B35" s="331"/>
      <c r="C35" s="294"/>
      <c r="D35" s="294"/>
      <c r="E35" s="294"/>
      <c r="F35" s="294"/>
      <c r="G35" s="294"/>
      <c r="H35" s="294"/>
    </row>
    <row r="36" spans="1:8" x14ac:dyDescent="0.2">
      <c r="A36" s="328" t="s">
        <v>838</v>
      </c>
      <c r="B36" s="333"/>
      <c r="C36" s="294">
        <v>0</v>
      </c>
      <c r="D36" s="294">
        <v>0</v>
      </c>
      <c r="E36" s="294">
        <v>0</v>
      </c>
      <c r="F36" s="294">
        <v>0</v>
      </c>
      <c r="G36" s="294">
        <v>0</v>
      </c>
      <c r="H36" s="294">
        <v>0</v>
      </c>
    </row>
    <row r="37" spans="1:8" x14ac:dyDescent="0.2">
      <c r="A37" s="330"/>
      <c r="B37" s="331" t="s">
        <v>839</v>
      </c>
      <c r="C37" s="294">
        <v>0</v>
      </c>
      <c r="D37" s="294">
        <v>0</v>
      </c>
      <c r="E37" s="294">
        <v>0</v>
      </c>
      <c r="F37" s="294">
        <v>0</v>
      </c>
      <c r="G37" s="294">
        <v>0</v>
      </c>
      <c r="H37" s="294">
        <v>0</v>
      </c>
    </row>
    <row r="38" spans="1:8" ht="22.5" x14ac:dyDescent="0.2">
      <c r="A38" s="330"/>
      <c r="B38" s="331" t="s">
        <v>840</v>
      </c>
      <c r="C38" s="294">
        <v>0</v>
      </c>
      <c r="D38" s="294">
        <v>0</v>
      </c>
      <c r="E38" s="294">
        <v>0</v>
      </c>
      <c r="F38" s="294">
        <v>0</v>
      </c>
      <c r="G38" s="294">
        <v>0</v>
      </c>
      <c r="H38" s="294">
        <v>0</v>
      </c>
    </row>
    <row r="39" spans="1:8" x14ac:dyDescent="0.2">
      <c r="A39" s="330"/>
      <c r="B39" s="331" t="s">
        <v>841</v>
      </c>
      <c r="C39" s="294">
        <v>0</v>
      </c>
      <c r="D39" s="294">
        <v>0</v>
      </c>
      <c r="E39" s="294">
        <v>0</v>
      </c>
      <c r="F39" s="294">
        <v>0</v>
      </c>
      <c r="G39" s="294">
        <v>0</v>
      </c>
      <c r="H39" s="294">
        <v>0</v>
      </c>
    </row>
    <row r="40" spans="1:8" x14ac:dyDescent="0.2">
      <c r="A40" s="330"/>
      <c r="B40" s="331" t="s">
        <v>842</v>
      </c>
      <c r="C40" s="294">
        <v>0</v>
      </c>
      <c r="D40" s="294">
        <v>0</v>
      </c>
      <c r="E40" s="294">
        <v>0</v>
      </c>
      <c r="F40" s="294">
        <v>0</v>
      </c>
      <c r="G40" s="294">
        <v>0</v>
      </c>
      <c r="H40" s="294">
        <v>0</v>
      </c>
    </row>
    <row r="41" spans="1:8" x14ac:dyDescent="0.2">
      <c r="A41" s="332"/>
      <c r="B41" s="331"/>
      <c r="C41" s="294"/>
      <c r="D41" s="294"/>
      <c r="E41" s="294"/>
      <c r="F41" s="294"/>
      <c r="G41" s="294"/>
      <c r="H41" s="294"/>
    </row>
    <row r="42" spans="1:8" x14ac:dyDescent="0.2">
      <c r="A42" s="334"/>
      <c r="B42" s="316" t="s">
        <v>784</v>
      </c>
      <c r="C42" s="317">
        <v>25047887.579999998</v>
      </c>
      <c r="D42" s="317">
        <v>1260446.6499999999</v>
      </c>
      <c r="E42" s="317">
        <v>26308334.23</v>
      </c>
      <c r="F42" s="317">
        <v>8818431.1300000008</v>
      </c>
      <c r="G42" s="317">
        <v>8818431.1300000008</v>
      </c>
      <c r="H42" s="317">
        <v>17489903.100000001</v>
      </c>
    </row>
    <row r="43" spans="1:8" x14ac:dyDescent="0.2">
      <c r="A43" s="335"/>
      <c r="B43" s="335"/>
      <c r="C43" s="335"/>
      <c r="D43" s="335"/>
      <c r="E43" s="335"/>
      <c r="F43" s="335"/>
      <c r="G43" s="335"/>
      <c r="H43" s="335"/>
    </row>
    <row r="44" spans="1:8" x14ac:dyDescent="0.2">
      <c r="A44" s="335"/>
      <c r="B44" s="335"/>
      <c r="C44" s="335"/>
      <c r="D44" s="335"/>
      <c r="E44" s="335"/>
      <c r="F44" s="335"/>
      <c r="G44" s="335"/>
      <c r="H44" s="335"/>
    </row>
    <row r="45" spans="1:8" x14ac:dyDescent="0.2">
      <c r="A45" s="335"/>
      <c r="B45" s="335"/>
      <c r="C45" s="335"/>
      <c r="D45" s="335"/>
      <c r="E45" s="335"/>
      <c r="F45" s="335"/>
      <c r="G45" s="335"/>
      <c r="H45" s="335"/>
    </row>
  </sheetData>
  <sheetProtection formatCells="0" formatColumns="0" formatRows="0" autoFilter="0"/>
  <mergeCells count="4">
    <mergeCell ref="A1:H1"/>
    <mergeCell ref="A2:B4"/>
    <mergeCell ref="C2:G2"/>
    <mergeCell ref="H2:H3"/>
  </mergeCells>
  <printOptions horizontalCentered="1"/>
  <pageMargins left="0.70866141732283472" right="0.70866141732283472" top="0.74803149606299213" bottom="0.74803149606299213" header="0.31496062992125984" footer="0.31496062992125984"/>
  <pageSetup paperSize="9" scale="75"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ED0FA-EF76-40CA-8383-EA5083B64945}">
  <sheetPr codeName="Sheet16">
    <pageSetUpPr fitToPage="1"/>
  </sheetPr>
  <dimension ref="A1:D35"/>
  <sheetViews>
    <sheetView showGridLines="0" workbookViewId="0">
      <selection activeCell="A2" sqref="A2"/>
    </sheetView>
  </sheetViews>
  <sheetFormatPr baseColWidth="10" defaultColWidth="12" defaultRowHeight="11.25" x14ac:dyDescent="0.2"/>
  <cols>
    <col min="1" max="1" width="35.33203125" style="336" customWidth="1"/>
    <col min="2" max="2" width="26.6640625" style="336" customWidth="1"/>
    <col min="3" max="3" width="20.83203125" style="336" customWidth="1"/>
    <col min="4" max="4" width="21.6640625" style="336" customWidth="1"/>
    <col min="5" max="16384" width="12" style="336"/>
  </cols>
  <sheetData>
    <row r="1" spans="1:4" ht="35.1" customHeight="1" x14ac:dyDescent="0.2">
      <c r="A1" s="762" t="s">
        <v>843</v>
      </c>
      <c r="B1" s="763"/>
      <c r="C1" s="763"/>
      <c r="D1" s="764"/>
    </row>
    <row r="2" spans="1:4" x14ac:dyDescent="0.2">
      <c r="A2" s="338"/>
      <c r="B2" s="338"/>
      <c r="C2" s="338"/>
      <c r="D2" s="338"/>
    </row>
    <row r="3" spans="1:4" ht="24.95" customHeight="1" x14ac:dyDescent="0.2">
      <c r="A3" s="771" t="s">
        <v>844</v>
      </c>
      <c r="B3" s="339" t="s">
        <v>845</v>
      </c>
      <c r="C3" s="339" t="s">
        <v>846</v>
      </c>
      <c r="D3" s="340" t="s">
        <v>150</v>
      </c>
    </row>
    <row r="4" spans="1:4" x14ac:dyDescent="0.2">
      <c r="A4" s="772"/>
      <c r="B4" s="340" t="s">
        <v>847</v>
      </c>
      <c r="C4" s="340" t="s">
        <v>848</v>
      </c>
      <c r="D4" s="340" t="s">
        <v>849</v>
      </c>
    </row>
    <row r="5" spans="1:4" ht="15" customHeight="1" x14ac:dyDescent="0.2">
      <c r="A5" s="765" t="s">
        <v>850</v>
      </c>
      <c r="B5" s="766"/>
      <c r="C5" s="766"/>
      <c r="D5" s="767"/>
    </row>
    <row r="6" spans="1:4" x14ac:dyDescent="0.2">
      <c r="A6" s="341" t="s">
        <v>61</v>
      </c>
      <c r="B6" s="342"/>
      <c r="C6" s="342"/>
      <c r="D6" s="342"/>
    </row>
    <row r="7" spans="1:4" x14ac:dyDescent="0.2">
      <c r="A7" s="341"/>
      <c r="B7" s="342"/>
      <c r="C7" s="342"/>
      <c r="D7" s="342"/>
    </row>
    <row r="8" spans="1:4" x14ac:dyDescent="0.2">
      <c r="A8" s="341"/>
      <c r="B8" s="342" t="s">
        <v>851</v>
      </c>
      <c r="C8" s="342"/>
      <c r="D8" s="342"/>
    </row>
    <row r="9" spans="1:4" x14ac:dyDescent="0.2">
      <c r="A9" s="341"/>
      <c r="B9" s="342" t="s">
        <v>852</v>
      </c>
      <c r="C9" s="342"/>
      <c r="D9" s="342"/>
    </row>
    <row r="10" spans="1:4" x14ac:dyDescent="0.2">
      <c r="A10" s="341"/>
      <c r="B10" s="342"/>
      <c r="C10" s="342"/>
      <c r="D10" s="342"/>
    </row>
    <row r="11" spans="1:4" x14ac:dyDescent="0.2">
      <c r="A11" s="341"/>
      <c r="B11" s="342"/>
      <c r="C11" s="342"/>
      <c r="D11" s="342"/>
    </row>
    <row r="12" spans="1:4" x14ac:dyDescent="0.2">
      <c r="A12" s="341"/>
      <c r="B12" s="342"/>
      <c r="C12" s="342"/>
      <c r="D12" s="342"/>
    </row>
    <row r="13" spans="1:4" x14ac:dyDescent="0.2">
      <c r="A13" s="341"/>
      <c r="B13" s="342"/>
      <c r="C13" s="342"/>
      <c r="D13" s="342"/>
    </row>
    <row r="14" spans="1:4" x14ac:dyDescent="0.2">
      <c r="A14" s="341" t="s">
        <v>853</v>
      </c>
      <c r="B14" s="343"/>
      <c r="C14" s="343"/>
      <c r="D14" s="343"/>
    </row>
    <row r="15" spans="1:4" x14ac:dyDescent="0.2">
      <c r="A15" s="316"/>
      <c r="B15" s="344"/>
      <c r="C15" s="344"/>
      <c r="D15" s="344"/>
    </row>
    <row r="16" spans="1:4" ht="15" customHeight="1" x14ac:dyDescent="0.2">
      <c r="A16" s="768" t="s">
        <v>854</v>
      </c>
      <c r="B16" s="769"/>
      <c r="C16" s="769"/>
      <c r="D16" s="770"/>
    </row>
    <row r="17" spans="1:4" x14ac:dyDescent="0.2">
      <c r="A17" s="341"/>
      <c r="B17" s="342"/>
      <c r="C17" s="342"/>
      <c r="D17" s="342"/>
    </row>
    <row r="18" spans="1:4" x14ac:dyDescent="0.2">
      <c r="A18" s="341"/>
      <c r="B18" s="342"/>
      <c r="C18" s="342"/>
      <c r="D18" s="342"/>
    </row>
    <row r="19" spans="1:4" x14ac:dyDescent="0.2">
      <c r="A19" s="341"/>
      <c r="B19" s="342"/>
      <c r="C19" s="342"/>
      <c r="D19" s="342"/>
    </row>
    <row r="20" spans="1:4" x14ac:dyDescent="0.2">
      <c r="A20" s="341"/>
      <c r="B20" s="342"/>
      <c r="C20" s="342"/>
      <c r="D20" s="342"/>
    </row>
    <row r="21" spans="1:4" x14ac:dyDescent="0.2">
      <c r="A21" s="341"/>
      <c r="B21" s="342"/>
      <c r="C21" s="342"/>
      <c r="D21" s="342"/>
    </row>
    <row r="22" spans="1:4" x14ac:dyDescent="0.2">
      <c r="A22" s="341"/>
      <c r="B22" s="342"/>
      <c r="C22" s="342"/>
      <c r="D22" s="342"/>
    </row>
    <row r="23" spans="1:4" x14ac:dyDescent="0.2">
      <c r="A23" s="341"/>
      <c r="B23" s="342"/>
      <c r="C23" s="342"/>
      <c r="D23" s="342"/>
    </row>
    <row r="24" spans="1:4" x14ac:dyDescent="0.2">
      <c r="A24" s="341"/>
      <c r="B24" s="342"/>
      <c r="C24" s="342"/>
      <c r="D24" s="342"/>
    </row>
    <row r="25" spans="1:4" x14ac:dyDescent="0.2">
      <c r="A25" s="341"/>
      <c r="B25" s="342"/>
      <c r="C25" s="342"/>
      <c r="D25" s="342"/>
    </row>
    <row r="26" spans="1:4" x14ac:dyDescent="0.2">
      <c r="A26" s="341"/>
      <c r="B26" s="342"/>
      <c r="C26" s="342"/>
      <c r="D26" s="342"/>
    </row>
    <row r="27" spans="1:4" x14ac:dyDescent="0.2">
      <c r="A27" s="341" t="s">
        <v>855</v>
      </c>
      <c r="B27" s="343"/>
      <c r="C27" s="343"/>
      <c r="D27" s="343"/>
    </row>
    <row r="28" spans="1:4" x14ac:dyDescent="0.2">
      <c r="A28" s="316"/>
      <c r="B28" s="344"/>
      <c r="C28" s="344"/>
      <c r="D28" s="344"/>
    </row>
    <row r="29" spans="1:4" x14ac:dyDescent="0.2">
      <c r="A29" s="345" t="s">
        <v>856</v>
      </c>
      <c r="B29" s="343"/>
      <c r="C29" s="343"/>
      <c r="D29" s="343"/>
    </row>
    <row r="30" spans="1:4" x14ac:dyDescent="0.2">
      <c r="A30" s="138"/>
      <c r="B30" s="138"/>
      <c r="C30" s="138"/>
      <c r="D30" s="138"/>
    </row>
    <row r="31" spans="1:4" x14ac:dyDescent="0.2">
      <c r="A31" s="138"/>
      <c r="B31" s="138"/>
      <c r="C31" s="138"/>
      <c r="D31" s="138"/>
    </row>
    <row r="32" spans="1:4" x14ac:dyDescent="0.2">
      <c r="A32" s="138"/>
      <c r="B32" s="138"/>
      <c r="C32" s="138"/>
      <c r="D32" s="138"/>
    </row>
    <row r="33" spans="1:4" x14ac:dyDescent="0.2">
      <c r="A33" s="138"/>
      <c r="B33" s="138"/>
      <c r="C33" s="138"/>
      <c r="D33" s="138"/>
    </row>
    <row r="34" spans="1:4" x14ac:dyDescent="0.2">
      <c r="A34" s="138"/>
      <c r="B34" s="138"/>
      <c r="C34" s="138"/>
      <c r="D34" s="138"/>
    </row>
    <row r="35" spans="1:4" x14ac:dyDescent="0.2">
      <c r="A35" s="138"/>
      <c r="B35" s="138"/>
      <c r="C35" s="138"/>
      <c r="D35" s="138"/>
    </row>
  </sheetData>
  <sheetProtection formatCells="0" formatColumns="0" formatRows="0" insertRows="0" deleteRows="0" sort="0" autoFilter="0"/>
  <mergeCells count="4">
    <mergeCell ref="A1:D1"/>
    <mergeCell ref="A5:D5"/>
    <mergeCell ref="A16:D16"/>
    <mergeCell ref="A3:A4"/>
  </mergeCells>
  <pageMargins left="0.70866141732283472" right="0.70866141732283472" top="0.74803149606299213" bottom="0.74803149606299213" header="0.31496062992125984" footer="0.31496062992125984"/>
  <pageSetup paperSize="9" scale="72"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26AE0-45F4-4891-9290-A44F9F9C30B2}">
  <sheetPr codeName="Sheet17">
    <pageSetUpPr fitToPage="1"/>
  </sheetPr>
  <dimension ref="A1:C29"/>
  <sheetViews>
    <sheetView showGridLines="0" workbookViewId="0">
      <selection activeCell="A2" sqref="A2"/>
    </sheetView>
  </sheetViews>
  <sheetFormatPr baseColWidth="10" defaultColWidth="13.33203125" defaultRowHeight="11.25" customHeight="1" x14ac:dyDescent="0.2"/>
  <cols>
    <col min="1" max="1" width="47.5" style="357" customWidth="1"/>
    <col min="2" max="2" width="26.6640625" style="357" customWidth="1"/>
    <col min="3" max="3" width="22.5" style="357" customWidth="1"/>
    <col min="4" max="16384" width="13.33203125" style="357"/>
  </cols>
  <sheetData>
    <row r="1" spans="1:3" ht="35.1" customHeight="1" x14ac:dyDescent="0.2">
      <c r="A1" s="773" t="s">
        <v>857</v>
      </c>
      <c r="B1" s="773"/>
      <c r="C1" s="773"/>
    </row>
    <row r="2" spans="1:3" x14ac:dyDescent="0.2">
      <c r="A2" s="346"/>
      <c r="B2" s="346"/>
      <c r="C2" s="346"/>
    </row>
    <row r="3" spans="1:3" ht="24.95" customHeight="1" x14ac:dyDescent="0.2">
      <c r="A3" s="340" t="s">
        <v>844</v>
      </c>
      <c r="B3" s="340" t="s">
        <v>739</v>
      </c>
      <c r="C3" s="340" t="s">
        <v>766</v>
      </c>
    </row>
    <row r="4" spans="1:3" ht="15" customHeight="1" x14ac:dyDescent="0.2">
      <c r="A4" s="774" t="s">
        <v>858</v>
      </c>
      <c r="B4" s="774"/>
      <c r="C4" s="774"/>
    </row>
    <row r="5" spans="1:3" x14ac:dyDescent="0.2">
      <c r="A5" s="347"/>
      <c r="B5" s="348"/>
      <c r="C5" s="348"/>
    </row>
    <row r="6" spans="1:3" x14ac:dyDescent="0.2">
      <c r="A6" s="347"/>
      <c r="B6" s="348"/>
      <c r="C6" s="348"/>
    </row>
    <row r="7" spans="1:3" x14ac:dyDescent="0.2">
      <c r="A7" s="349" t="s">
        <v>61</v>
      </c>
      <c r="B7" s="350"/>
      <c r="C7" s="350"/>
    </row>
    <row r="8" spans="1:3" x14ac:dyDescent="0.2">
      <c r="A8" s="349" t="s">
        <v>859</v>
      </c>
      <c r="B8" s="350"/>
      <c r="C8" s="350"/>
    </row>
    <row r="9" spans="1:3" x14ac:dyDescent="0.2">
      <c r="A9" s="349"/>
      <c r="B9" s="350"/>
      <c r="C9" s="350"/>
    </row>
    <row r="10" spans="1:3" x14ac:dyDescent="0.2">
      <c r="A10" s="349"/>
      <c r="B10" s="350"/>
      <c r="C10" s="350"/>
    </row>
    <row r="11" spans="1:3" x14ac:dyDescent="0.2">
      <c r="A11" s="349"/>
      <c r="B11" s="350"/>
      <c r="C11" s="350"/>
    </row>
    <row r="12" spans="1:3" x14ac:dyDescent="0.2">
      <c r="A12" s="349"/>
      <c r="B12" s="350"/>
      <c r="C12" s="350"/>
    </row>
    <row r="13" spans="1:3" x14ac:dyDescent="0.2">
      <c r="A13" s="349"/>
      <c r="B13" s="350"/>
      <c r="C13" s="350"/>
    </row>
    <row r="14" spans="1:3" x14ac:dyDescent="0.2">
      <c r="A14" s="351" t="s">
        <v>860</v>
      </c>
      <c r="B14" s="352"/>
      <c r="C14" s="352"/>
    </row>
    <row r="15" spans="1:3" x14ac:dyDescent="0.2">
      <c r="A15" s="353"/>
      <c r="B15" s="354"/>
      <c r="C15" s="354"/>
    </row>
    <row r="16" spans="1:3" ht="15" customHeight="1" x14ac:dyDescent="0.2">
      <c r="A16" s="775" t="s">
        <v>854</v>
      </c>
      <c r="B16" s="775"/>
      <c r="C16" s="775"/>
    </row>
    <row r="17" spans="1:3" x14ac:dyDescent="0.2">
      <c r="A17" s="355"/>
      <c r="B17" s="350"/>
      <c r="C17" s="350"/>
    </row>
    <row r="18" spans="1:3" x14ac:dyDescent="0.2">
      <c r="A18" s="355"/>
      <c r="B18" s="350"/>
      <c r="C18" s="350"/>
    </row>
    <row r="19" spans="1:3" x14ac:dyDescent="0.2">
      <c r="A19" s="355"/>
      <c r="B19" s="350"/>
      <c r="C19" s="350"/>
    </row>
    <row r="20" spans="1:3" x14ac:dyDescent="0.2">
      <c r="A20" s="355"/>
      <c r="B20" s="350"/>
      <c r="C20" s="350"/>
    </row>
    <row r="21" spans="1:3" x14ac:dyDescent="0.2">
      <c r="A21" s="355"/>
      <c r="B21" s="350"/>
      <c r="C21" s="350"/>
    </row>
    <row r="22" spans="1:3" x14ac:dyDescent="0.2">
      <c r="A22" s="355"/>
      <c r="B22" s="350"/>
      <c r="C22" s="350"/>
    </row>
    <row r="23" spans="1:3" x14ac:dyDescent="0.2">
      <c r="A23" s="355"/>
      <c r="B23" s="350"/>
      <c r="C23" s="350"/>
    </row>
    <row r="24" spans="1:3" x14ac:dyDescent="0.2">
      <c r="A24" s="355"/>
      <c r="B24" s="350"/>
      <c r="C24" s="350"/>
    </row>
    <row r="25" spans="1:3" x14ac:dyDescent="0.2">
      <c r="A25" s="355"/>
      <c r="B25" s="350"/>
      <c r="C25" s="350"/>
    </row>
    <row r="26" spans="1:3" x14ac:dyDescent="0.2">
      <c r="A26" s="351" t="s">
        <v>861</v>
      </c>
      <c r="B26" s="352"/>
      <c r="C26" s="352"/>
    </row>
    <row r="27" spans="1:3" x14ac:dyDescent="0.2">
      <c r="A27" s="353"/>
      <c r="B27" s="354"/>
      <c r="C27" s="354"/>
    </row>
    <row r="28" spans="1:3" x14ac:dyDescent="0.2">
      <c r="A28" s="351" t="s">
        <v>856</v>
      </c>
      <c r="B28" s="352"/>
      <c r="C28" s="352"/>
    </row>
    <row r="29" spans="1:3" x14ac:dyDescent="0.2">
      <c r="B29" s="356"/>
      <c r="C29" s="356"/>
    </row>
  </sheetData>
  <sheetProtection formatCells="0" formatColumns="0" formatRows="0" insertRows="0" deleteRows="0"/>
  <mergeCells count="3">
    <mergeCell ref="A1:C1"/>
    <mergeCell ref="A4:C4"/>
    <mergeCell ref="A16:C16"/>
  </mergeCells>
  <pageMargins left="0.70866141732283472" right="0.70866141732283472" top="0.74803149606299213" bottom="0.74803149606299213" header="0.31496062992125984" footer="0.31496062992125984"/>
  <pageSetup scale="77"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F26B3-BDA4-4DBD-9912-BD7F59231382}">
  <sheetPr codeName="Sheet18"/>
  <dimension ref="A1:D39"/>
  <sheetViews>
    <sheetView showGridLines="0" topLeftCell="A10" workbookViewId="0">
      <selection activeCell="A10" sqref="A1:A1048576"/>
    </sheetView>
  </sheetViews>
  <sheetFormatPr baseColWidth="10" defaultColWidth="13.33203125" defaultRowHeight="11.25" customHeight="1" x14ac:dyDescent="0.2"/>
  <cols>
    <col min="1" max="1" width="51.33203125" style="186" customWidth="1"/>
    <col min="2" max="4" width="20.6640625" style="186" customWidth="1"/>
    <col min="5" max="16384" width="13.33203125" style="186"/>
  </cols>
  <sheetData>
    <row r="1" spans="1:4" ht="39.950000000000003" customHeight="1" x14ac:dyDescent="0.2">
      <c r="A1" s="734" t="s">
        <v>862</v>
      </c>
      <c r="B1" s="735"/>
      <c r="C1" s="735"/>
      <c r="D1" s="736"/>
    </row>
    <row r="2" spans="1:4" ht="22.5" x14ac:dyDescent="0.2">
      <c r="A2" s="358" t="s">
        <v>55</v>
      </c>
      <c r="B2" s="359" t="s">
        <v>863</v>
      </c>
      <c r="C2" s="359" t="s">
        <v>739</v>
      </c>
      <c r="D2" s="359" t="s">
        <v>864</v>
      </c>
    </row>
    <row r="3" spans="1:4" x14ac:dyDescent="0.2">
      <c r="A3" s="360" t="s">
        <v>865</v>
      </c>
      <c r="B3" s="361">
        <v>25047887.579999998</v>
      </c>
      <c r="C3" s="361">
        <v>4986350.37</v>
      </c>
      <c r="D3" s="362">
        <v>4986350.37</v>
      </c>
    </row>
    <row r="4" spans="1:4" x14ac:dyDescent="0.2">
      <c r="A4" s="363" t="s">
        <v>1</v>
      </c>
      <c r="B4" s="364">
        <v>0</v>
      </c>
      <c r="C4" s="364">
        <v>0</v>
      </c>
      <c r="D4" s="365">
        <v>0</v>
      </c>
    </row>
    <row r="5" spans="1:4" x14ac:dyDescent="0.2">
      <c r="A5" s="363" t="s">
        <v>35</v>
      </c>
      <c r="B5" s="364">
        <v>0</v>
      </c>
      <c r="C5" s="364">
        <v>0</v>
      </c>
      <c r="D5" s="365">
        <v>0</v>
      </c>
    </row>
    <row r="6" spans="1:4" x14ac:dyDescent="0.2">
      <c r="A6" s="363" t="s">
        <v>11</v>
      </c>
      <c r="B6" s="364">
        <v>0</v>
      </c>
      <c r="C6" s="364">
        <v>0</v>
      </c>
      <c r="D6" s="365">
        <v>0</v>
      </c>
    </row>
    <row r="7" spans="1:4" x14ac:dyDescent="0.2">
      <c r="A7" s="363" t="s">
        <v>2</v>
      </c>
      <c r="B7" s="364">
        <v>0</v>
      </c>
      <c r="C7" s="364">
        <v>0</v>
      </c>
      <c r="D7" s="365">
        <v>0</v>
      </c>
    </row>
    <row r="8" spans="1:4" x14ac:dyDescent="0.2">
      <c r="A8" s="363" t="s">
        <v>47</v>
      </c>
      <c r="B8" s="364">
        <v>400000</v>
      </c>
      <c r="C8" s="364">
        <v>537851.24</v>
      </c>
      <c r="D8" s="365">
        <v>537851.24</v>
      </c>
    </row>
    <row r="9" spans="1:4" x14ac:dyDescent="0.2">
      <c r="A9" s="363" t="s">
        <v>48</v>
      </c>
      <c r="B9" s="364">
        <v>0</v>
      </c>
      <c r="C9" s="364">
        <v>0</v>
      </c>
      <c r="D9" s="365">
        <v>0</v>
      </c>
    </row>
    <row r="10" spans="1:4" x14ac:dyDescent="0.2">
      <c r="A10" s="363" t="s">
        <v>866</v>
      </c>
      <c r="B10" s="364">
        <v>24647887.579999998</v>
      </c>
      <c r="C10" s="364">
        <v>4448499.13</v>
      </c>
      <c r="D10" s="365">
        <v>4448499.13</v>
      </c>
    </row>
    <row r="11" spans="1:4" x14ac:dyDescent="0.2">
      <c r="A11" s="363" t="s">
        <v>10</v>
      </c>
      <c r="B11" s="364">
        <v>0</v>
      </c>
      <c r="C11" s="364">
        <v>0</v>
      </c>
      <c r="D11" s="365">
        <v>0</v>
      </c>
    </row>
    <row r="12" spans="1:4" x14ac:dyDescent="0.2">
      <c r="A12" s="363" t="s">
        <v>53</v>
      </c>
      <c r="B12" s="364">
        <v>0</v>
      </c>
      <c r="C12" s="364">
        <v>0</v>
      </c>
      <c r="D12" s="365">
        <v>0</v>
      </c>
    </row>
    <row r="13" spans="1:4" x14ac:dyDescent="0.2">
      <c r="A13" s="363" t="s">
        <v>621</v>
      </c>
      <c r="B13" s="364">
        <v>0</v>
      </c>
      <c r="C13" s="364">
        <v>0</v>
      </c>
      <c r="D13" s="365">
        <v>0</v>
      </c>
    </row>
    <row r="14" spans="1:4" x14ac:dyDescent="0.2">
      <c r="A14" s="366" t="s">
        <v>867</v>
      </c>
      <c r="B14" s="367">
        <v>25047887.579999998</v>
      </c>
      <c r="C14" s="367">
        <v>8818431.1300000008</v>
      </c>
      <c r="D14" s="368">
        <v>8818431.1300000008</v>
      </c>
    </row>
    <row r="15" spans="1:4" x14ac:dyDescent="0.2">
      <c r="A15" s="363" t="s">
        <v>37</v>
      </c>
      <c r="B15" s="364">
        <v>7086571.46</v>
      </c>
      <c r="C15" s="364">
        <v>7016777.5800000001</v>
      </c>
      <c r="D15" s="365">
        <v>7016777.5800000001</v>
      </c>
    </row>
    <row r="16" spans="1:4" x14ac:dyDescent="0.2">
      <c r="A16" s="363" t="s">
        <v>16</v>
      </c>
      <c r="B16" s="364">
        <v>460492.83</v>
      </c>
      <c r="C16" s="364">
        <v>150877.31</v>
      </c>
      <c r="D16" s="365">
        <v>150877.31</v>
      </c>
    </row>
    <row r="17" spans="1:4" x14ac:dyDescent="0.2">
      <c r="A17" s="363" t="s">
        <v>17</v>
      </c>
      <c r="B17" s="364">
        <v>2090323.29</v>
      </c>
      <c r="C17" s="364">
        <v>746153.8</v>
      </c>
      <c r="D17" s="365">
        <v>746153.8</v>
      </c>
    </row>
    <row r="18" spans="1:4" x14ac:dyDescent="0.2">
      <c r="A18" s="363" t="s">
        <v>53</v>
      </c>
      <c r="B18" s="364">
        <v>0</v>
      </c>
      <c r="C18" s="364">
        <v>0</v>
      </c>
      <c r="D18" s="365">
        <v>0</v>
      </c>
    </row>
    <row r="19" spans="1:4" x14ac:dyDescent="0.2">
      <c r="A19" s="363" t="s">
        <v>868</v>
      </c>
      <c r="B19" s="364">
        <v>13140500</v>
      </c>
      <c r="C19" s="364">
        <v>0</v>
      </c>
      <c r="D19" s="365">
        <v>0</v>
      </c>
    </row>
    <row r="20" spans="1:4" x14ac:dyDescent="0.2">
      <c r="A20" s="363" t="s">
        <v>40</v>
      </c>
      <c r="B20" s="364">
        <v>1770000</v>
      </c>
      <c r="C20" s="364">
        <v>904622.44</v>
      </c>
      <c r="D20" s="365">
        <v>904622.44</v>
      </c>
    </row>
    <row r="21" spans="1:4" x14ac:dyDescent="0.2">
      <c r="A21" s="363" t="s">
        <v>869</v>
      </c>
      <c r="B21" s="364">
        <v>500000</v>
      </c>
      <c r="C21" s="364">
        <v>0</v>
      </c>
      <c r="D21" s="365">
        <v>0</v>
      </c>
    </row>
    <row r="22" spans="1:4" x14ac:dyDescent="0.2">
      <c r="A22" s="363" t="s">
        <v>870</v>
      </c>
      <c r="B22" s="364">
        <v>0</v>
      </c>
      <c r="C22" s="364">
        <v>0</v>
      </c>
      <c r="D22" s="365">
        <v>0</v>
      </c>
    </row>
    <row r="23" spans="1:4" x14ac:dyDescent="0.2">
      <c r="A23" s="363" t="s">
        <v>782</v>
      </c>
      <c r="B23" s="364">
        <v>0</v>
      </c>
      <c r="C23" s="364">
        <v>0</v>
      </c>
      <c r="D23" s="365">
        <v>0</v>
      </c>
    </row>
    <row r="24" spans="1:4" x14ac:dyDescent="0.2">
      <c r="A24" s="369" t="s">
        <v>871</v>
      </c>
      <c r="B24" s="370">
        <v>0</v>
      </c>
      <c r="C24" s="370">
        <v>-3832080.76</v>
      </c>
      <c r="D24" s="371">
        <v>-3832080.76</v>
      </c>
    </row>
    <row r="25" spans="1:4" x14ac:dyDescent="0.2">
      <c r="A25" s="372"/>
      <c r="B25" s="373"/>
      <c r="C25" s="373"/>
      <c r="D25" s="373"/>
    </row>
    <row r="26" spans="1:4" ht="22.5" x14ac:dyDescent="0.2">
      <c r="A26" s="358" t="s">
        <v>55</v>
      </c>
      <c r="B26" s="359" t="s">
        <v>863</v>
      </c>
      <c r="C26" s="359" t="s">
        <v>739</v>
      </c>
      <c r="D26" s="359" t="s">
        <v>864</v>
      </c>
    </row>
    <row r="27" spans="1:4" x14ac:dyDescent="0.2">
      <c r="A27" s="374" t="s">
        <v>872</v>
      </c>
      <c r="B27" s="361">
        <v>0</v>
      </c>
      <c r="C27" s="361">
        <v>-3832080.76</v>
      </c>
      <c r="D27" s="362">
        <v>-3832080.76</v>
      </c>
    </row>
    <row r="28" spans="1:4" x14ac:dyDescent="0.2">
      <c r="A28" s="375" t="s">
        <v>873</v>
      </c>
      <c r="B28" s="376">
        <v>0</v>
      </c>
      <c r="C28" s="376">
        <v>0</v>
      </c>
      <c r="D28" s="377">
        <v>0</v>
      </c>
    </row>
    <row r="29" spans="1:4" x14ac:dyDescent="0.2">
      <c r="A29" s="375" t="s">
        <v>874</v>
      </c>
      <c r="B29" s="376">
        <v>0</v>
      </c>
      <c r="C29" s="376">
        <v>0</v>
      </c>
      <c r="D29" s="377">
        <v>0</v>
      </c>
    </row>
    <row r="30" spans="1:4" x14ac:dyDescent="0.2">
      <c r="A30" s="375" t="s">
        <v>875</v>
      </c>
      <c r="B30" s="376">
        <v>0</v>
      </c>
      <c r="C30" s="376">
        <v>0</v>
      </c>
      <c r="D30" s="377">
        <v>0</v>
      </c>
    </row>
    <row r="31" spans="1:4" x14ac:dyDescent="0.2">
      <c r="A31" s="375" t="s">
        <v>876</v>
      </c>
      <c r="B31" s="376">
        <v>0</v>
      </c>
      <c r="C31" s="376">
        <v>-3832080.76</v>
      </c>
      <c r="D31" s="377">
        <v>-3832080.76</v>
      </c>
    </row>
    <row r="32" spans="1:4" x14ac:dyDescent="0.2">
      <c r="A32" s="375" t="s">
        <v>877</v>
      </c>
      <c r="B32" s="376">
        <v>0</v>
      </c>
      <c r="C32" s="376">
        <v>0</v>
      </c>
      <c r="D32" s="377">
        <v>0</v>
      </c>
    </row>
    <row r="33" spans="1:4" x14ac:dyDescent="0.2">
      <c r="A33" s="375" t="s">
        <v>878</v>
      </c>
      <c r="B33" s="376">
        <v>0</v>
      </c>
      <c r="C33" s="376">
        <v>0</v>
      </c>
      <c r="D33" s="377">
        <v>0</v>
      </c>
    </row>
    <row r="34" spans="1:4" x14ac:dyDescent="0.2">
      <c r="A34" s="375" t="s">
        <v>879</v>
      </c>
      <c r="B34" s="376">
        <v>0</v>
      </c>
      <c r="C34" s="376">
        <v>0</v>
      </c>
      <c r="D34" s="377">
        <v>0</v>
      </c>
    </row>
    <row r="35" spans="1:4" x14ac:dyDescent="0.2">
      <c r="A35" s="378" t="s">
        <v>880</v>
      </c>
      <c r="B35" s="379">
        <v>0</v>
      </c>
      <c r="C35" s="379">
        <v>0</v>
      </c>
      <c r="D35" s="380">
        <v>0</v>
      </c>
    </row>
    <row r="36" spans="1:4" x14ac:dyDescent="0.2">
      <c r="A36" s="375" t="s">
        <v>877</v>
      </c>
      <c r="B36" s="376">
        <v>0</v>
      </c>
      <c r="C36" s="376">
        <v>0</v>
      </c>
      <c r="D36" s="377">
        <v>0</v>
      </c>
    </row>
    <row r="37" spans="1:4" x14ac:dyDescent="0.2">
      <c r="A37" s="375" t="s">
        <v>878</v>
      </c>
      <c r="B37" s="376">
        <v>0</v>
      </c>
      <c r="C37" s="376">
        <v>0</v>
      </c>
      <c r="D37" s="377">
        <v>0</v>
      </c>
    </row>
    <row r="38" spans="1:4" x14ac:dyDescent="0.2">
      <c r="A38" s="375" t="s">
        <v>881</v>
      </c>
      <c r="B38" s="376">
        <v>0</v>
      </c>
      <c r="C38" s="376">
        <v>0</v>
      </c>
      <c r="D38" s="377">
        <v>0</v>
      </c>
    </row>
    <row r="39" spans="1:4" x14ac:dyDescent="0.2">
      <c r="A39" s="381" t="s">
        <v>871</v>
      </c>
      <c r="B39" s="382">
        <v>0</v>
      </c>
      <c r="C39" s="382">
        <v>-3832080.76</v>
      </c>
      <c r="D39" s="383">
        <v>-3832080.76</v>
      </c>
    </row>
  </sheetData>
  <mergeCells count="1">
    <mergeCell ref="A1:D1"/>
  </mergeCells>
  <pageMargins left="0.7" right="0.7" top="0.75" bottom="0.75" header="0.3" footer="0.3"/>
  <pageSetup paperSize="9" scale="9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F8DC3-C417-46AB-9B33-75777540C754}">
  <sheetPr codeName="Sheet19">
    <pageSetUpPr fitToPage="1"/>
  </sheetPr>
  <dimension ref="A1:I37"/>
  <sheetViews>
    <sheetView showGridLines="0" topLeftCell="A22" zoomScaleSheetLayoutView="90" workbookViewId="0">
      <selection activeCell="K30" sqref="K30"/>
    </sheetView>
  </sheetViews>
  <sheetFormatPr baseColWidth="10" defaultColWidth="13.33203125" defaultRowHeight="11.25" customHeight="1" x14ac:dyDescent="0.2"/>
  <cols>
    <col min="1" max="2" width="2" style="336" customWidth="1"/>
    <col min="3" max="3" width="72.83203125" style="336" customWidth="1"/>
    <col min="4" max="4" width="18.33203125" style="336" customWidth="1"/>
    <col min="5" max="5" width="21.83203125" style="336" customWidth="1"/>
    <col min="6" max="6" width="18.33203125" style="336" customWidth="1"/>
    <col min="7" max="9" width="18.33203125" style="402" customWidth="1"/>
    <col min="10" max="16384" width="13.33203125" style="336"/>
  </cols>
  <sheetData>
    <row r="1" spans="1:9" ht="35.1" customHeight="1" x14ac:dyDescent="0.2">
      <c r="A1" s="751" t="s">
        <v>882</v>
      </c>
      <c r="B1" s="752"/>
      <c r="C1" s="752"/>
      <c r="D1" s="752"/>
      <c r="E1" s="752"/>
      <c r="F1" s="752"/>
      <c r="G1" s="752"/>
      <c r="H1" s="752"/>
      <c r="I1" s="753"/>
    </row>
    <row r="2" spans="1:9" ht="15" customHeight="1" x14ac:dyDescent="0.2">
      <c r="A2" s="756" t="s">
        <v>55</v>
      </c>
      <c r="B2" s="776"/>
      <c r="C2" s="757"/>
      <c r="D2" s="752" t="s">
        <v>762</v>
      </c>
      <c r="E2" s="752"/>
      <c r="F2" s="752"/>
      <c r="G2" s="752"/>
      <c r="H2" s="752"/>
      <c r="I2" s="754" t="s">
        <v>763</v>
      </c>
    </row>
    <row r="3" spans="1:9" ht="24.95" customHeight="1" x14ac:dyDescent="0.2">
      <c r="A3" s="758"/>
      <c r="B3" s="777"/>
      <c r="C3" s="759"/>
      <c r="D3" s="384" t="s">
        <v>764</v>
      </c>
      <c r="E3" s="287" t="s">
        <v>765</v>
      </c>
      <c r="F3" s="287" t="s">
        <v>738</v>
      </c>
      <c r="G3" s="287" t="s">
        <v>739</v>
      </c>
      <c r="H3" s="385" t="s">
        <v>766</v>
      </c>
      <c r="I3" s="755"/>
    </row>
    <row r="4" spans="1:9" x14ac:dyDescent="0.2">
      <c r="A4" s="760"/>
      <c r="B4" s="778"/>
      <c r="C4" s="761"/>
      <c r="D4" s="288">
        <v>1</v>
      </c>
      <c r="E4" s="288">
        <v>2</v>
      </c>
      <c r="F4" s="288" t="s">
        <v>767</v>
      </c>
      <c r="G4" s="288">
        <v>4</v>
      </c>
      <c r="H4" s="288">
        <v>5</v>
      </c>
      <c r="I4" s="288" t="s">
        <v>768</v>
      </c>
    </row>
    <row r="5" spans="1:9" x14ac:dyDescent="0.2">
      <c r="A5" s="386"/>
      <c r="B5" s="387"/>
      <c r="C5" s="387"/>
      <c r="D5" s="388"/>
      <c r="E5" s="388"/>
      <c r="F5" s="388"/>
      <c r="G5" s="388"/>
      <c r="H5" s="388"/>
      <c r="I5" s="388"/>
    </row>
    <row r="6" spans="1:9" x14ac:dyDescent="0.2">
      <c r="A6" s="389" t="s">
        <v>883</v>
      </c>
      <c r="B6" s="390"/>
      <c r="D6" s="391"/>
      <c r="E6" s="391"/>
      <c r="F6" s="391"/>
      <c r="G6" s="391"/>
      <c r="H6" s="391"/>
      <c r="I6" s="391"/>
    </row>
    <row r="7" spans="1:9" x14ac:dyDescent="0.2">
      <c r="A7" s="392"/>
      <c r="B7" s="393" t="s">
        <v>884</v>
      </c>
      <c r="C7" s="394"/>
      <c r="D7" s="395">
        <v>0</v>
      </c>
      <c r="E7" s="395">
        <v>0</v>
      </c>
      <c r="F7" s="395">
        <v>0</v>
      </c>
      <c r="G7" s="395">
        <v>0</v>
      </c>
      <c r="H7" s="395">
        <v>0</v>
      </c>
      <c r="I7" s="395">
        <v>0</v>
      </c>
    </row>
    <row r="8" spans="1:9" x14ac:dyDescent="0.2">
      <c r="A8" s="392"/>
      <c r="B8" s="396"/>
      <c r="C8" s="293" t="s">
        <v>885</v>
      </c>
      <c r="D8" s="294">
        <v>0</v>
      </c>
      <c r="E8" s="294">
        <v>0</v>
      </c>
      <c r="F8" s="294">
        <v>0</v>
      </c>
      <c r="G8" s="294">
        <v>0</v>
      </c>
      <c r="H8" s="294">
        <v>0</v>
      </c>
      <c r="I8" s="294">
        <v>0</v>
      </c>
    </row>
    <row r="9" spans="1:9" x14ac:dyDescent="0.2">
      <c r="A9" s="392"/>
      <c r="B9" s="396"/>
      <c r="C9" s="293" t="s">
        <v>886</v>
      </c>
      <c r="D9" s="294">
        <v>0</v>
      </c>
      <c r="E9" s="294">
        <v>0</v>
      </c>
      <c r="F9" s="294">
        <v>0</v>
      </c>
      <c r="G9" s="294">
        <v>0</v>
      </c>
      <c r="H9" s="294">
        <v>0</v>
      </c>
      <c r="I9" s="294">
        <v>0</v>
      </c>
    </row>
    <row r="10" spans="1:9" x14ac:dyDescent="0.2">
      <c r="A10" s="392"/>
      <c r="B10" s="393" t="s">
        <v>887</v>
      </c>
      <c r="C10" s="394"/>
      <c r="D10" s="395">
        <v>25047887.579999998</v>
      </c>
      <c r="E10" s="395">
        <v>1260446.6499999999</v>
      </c>
      <c r="F10" s="395">
        <v>26308334.23</v>
      </c>
      <c r="G10" s="395">
        <v>8818431.1300000008</v>
      </c>
      <c r="H10" s="395">
        <v>8818431.1300000008</v>
      </c>
      <c r="I10" s="395">
        <v>17489903.100000001</v>
      </c>
    </row>
    <row r="11" spans="1:9" x14ac:dyDescent="0.2">
      <c r="A11" s="392"/>
      <c r="B11" s="396"/>
      <c r="C11" s="293" t="s">
        <v>888</v>
      </c>
      <c r="D11" s="294">
        <v>25047887.579999998</v>
      </c>
      <c r="E11" s="294">
        <v>1260446.6499999999</v>
      </c>
      <c r="F11" s="294">
        <v>26308334.23</v>
      </c>
      <c r="G11" s="294">
        <v>8818431.1300000008</v>
      </c>
      <c r="H11" s="294">
        <v>8818431.1300000008</v>
      </c>
      <c r="I11" s="294">
        <v>17489903.100000001</v>
      </c>
    </row>
    <row r="12" spans="1:9" x14ac:dyDescent="0.2">
      <c r="A12" s="392"/>
      <c r="B12" s="396"/>
      <c r="C12" s="293" t="s">
        <v>889</v>
      </c>
      <c r="D12" s="294">
        <v>0</v>
      </c>
      <c r="E12" s="294">
        <v>0</v>
      </c>
      <c r="F12" s="294">
        <v>0</v>
      </c>
      <c r="G12" s="294">
        <v>0</v>
      </c>
      <c r="H12" s="294">
        <v>0</v>
      </c>
      <c r="I12" s="294">
        <v>0</v>
      </c>
    </row>
    <row r="13" spans="1:9" x14ac:dyDescent="0.2">
      <c r="A13" s="392"/>
      <c r="B13" s="396"/>
      <c r="C13" s="293" t="s">
        <v>890</v>
      </c>
      <c r="D13" s="294">
        <v>0</v>
      </c>
      <c r="E13" s="294">
        <v>0</v>
      </c>
      <c r="F13" s="294">
        <v>0</v>
      </c>
      <c r="G13" s="294">
        <v>0</v>
      </c>
      <c r="H13" s="294">
        <v>0</v>
      </c>
      <c r="I13" s="294">
        <v>0</v>
      </c>
    </row>
    <row r="14" spans="1:9" x14ac:dyDescent="0.2">
      <c r="A14" s="392"/>
      <c r="B14" s="396"/>
      <c r="C14" s="293" t="s">
        <v>891</v>
      </c>
      <c r="D14" s="294">
        <v>0</v>
      </c>
      <c r="E14" s="294">
        <v>0</v>
      </c>
      <c r="F14" s="294">
        <v>0</v>
      </c>
      <c r="G14" s="294">
        <v>0</v>
      </c>
      <c r="H14" s="294">
        <v>0</v>
      </c>
      <c r="I14" s="294">
        <v>0</v>
      </c>
    </row>
    <row r="15" spans="1:9" x14ac:dyDescent="0.2">
      <c r="A15" s="392"/>
      <c r="B15" s="396"/>
      <c r="C15" s="293" t="s">
        <v>892</v>
      </c>
      <c r="D15" s="294">
        <v>0</v>
      </c>
      <c r="E15" s="294">
        <v>0</v>
      </c>
      <c r="F15" s="294">
        <v>0</v>
      </c>
      <c r="G15" s="294">
        <v>0</v>
      </c>
      <c r="H15" s="294">
        <v>0</v>
      </c>
      <c r="I15" s="294">
        <v>0</v>
      </c>
    </row>
    <row r="16" spans="1:9" x14ac:dyDescent="0.2">
      <c r="A16" s="392"/>
      <c r="B16" s="396"/>
      <c r="C16" s="293" t="s">
        <v>893</v>
      </c>
      <c r="D16" s="294">
        <v>0</v>
      </c>
      <c r="E16" s="294">
        <v>0</v>
      </c>
      <c r="F16" s="294">
        <v>0</v>
      </c>
      <c r="G16" s="294">
        <v>0</v>
      </c>
      <c r="H16" s="294">
        <v>0</v>
      </c>
      <c r="I16" s="294">
        <v>0</v>
      </c>
    </row>
    <row r="17" spans="1:9" x14ac:dyDescent="0.2">
      <c r="A17" s="392"/>
      <c r="B17" s="396"/>
      <c r="C17" s="293" t="s">
        <v>894</v>
      </c>
      <c r="D17" s="294">
        <v>0</v>
      </c>
      <c r="E17" s="294">
        <v>0</v>
      </c>
      <c r="F17" s="294">
        <v>0</v>
      </c>
      <c r="G17" s="294">
        <v>0</v>
      </c>
      <c r="H17" s="294">
        <v>0</v>
      </c>
      <c r="I17" s="294">
        <v>0</v>
      </c>
    </row>
    <row r="18" spans="1:9" x14ac:dyDescent="0.2">
      <c r="A18" s="392"/>
      <c r="B18" s="396"/>
      <c r="C18" s="293" t="s">
        <v>895</v>
      </c>
      <c r="D18" s="294">
        <v>0</v>
      </c>
      <c r="E18" s="294">
        <v>0</v>
      </c>
      <c r="F18" s="294">
        <v>0</v>
      </c>
      <c r="G18" s="294">
        <v>0</v>
      </c>
      <c r="H18" s="294">
        <v>0</v>
      </c>
      <c r="I18" s="294">
        <v>0</v>
      </c>
    </row>
    <row r="19" spans="1:9" x14ac:dyDescent="0.2">
      <c r="A19" s="392"/>
      <c r="B19" s="393" t="s">
        <v>896</v>
      </c>
      <c r="C19" s="394"/>
      <c r="D19" s="395">
        <v>0</v>
      </c>
      <c r="E19" s="395">
        <v>0</v>
      </c>
      <c r="F19" s="395">
        <v>0</v>
      </c>
      <c r="G19" s="395">
        <v>0</v>
      </c>
      <c r="H19" s="395">
        <v>0</v>
      </c>
      <c r="I19" s="395">
        <v>0</v>
      </c>
    </row>
    <row r="20" spans="1:9" x14ac:dyDescent="0.2">
      <c r="A20" s="392"/>
      <c r="B20" s="396"/>
      <c r="C20" s="293" t="s">
        <v>897</v>
      </c>
      <c r="D20" s="294">
        <v>0</v>
      </c>
      <c r="E20" s="294">
        <v>0</v>
      </c>
      <c r="F20" s="294">
        <v>0</v>
      </c>
      <c r="G20" s="294">
        <v>0</v>
      </c>
      <c r="H20" s="294">
        <v>0</v>
      </c>
      <c r="I20" s="294">
        <v>0</v>
      </c>
    </row>
    <row r="21" spans="1:9" x14ac:dyDescent="0.2">
      <c r="A21" s="392"/>
      <c r="B21" s="396"/>
      <c r="C21" s="293" t="s">
        <v>898</v>
      </c>
      <c r="D21" s="294">
        <v>0</v>
      </c>
      <c r="E21" s="294">
        <v>0</v>
      </c>
      <c r="F21" s="294">
        <v>0</v>
      </c>
      <c r="G21" s="294">
        <v>0</v>
      </c>
      <c r="H21" s="294">
        <v>0</v>
      </c>
      <c r="I21" s="294">
        <v>0</v>
      </c>
    </row>
    <row r="22" spans="1:9" x14ac:dyDescent="0.2">
      <c r="A22" s="392"/>
      <c r="B22" s="396"/>
      <c r="C22" s="293" t="s">
        <v>899</v>
      </c>
      <c r="D22" s="294">
        <v>0</v>
      </c>
      <c r="E22" s="294">
        <v>0</v>
      </c>
      <c r="F22" s="294">
        <v>0</v>
      </c>
      <c r="G22" s="294">
        <v>0</v>
      </c>
      <c r="H22" s="294">
        <v>0</v>
      </c>
      <c r="I22" s="294">
        <v>0</v>
      </c>
    </row>
    <row r="23" spans="1:9" x14ac:dyDescent="0.2">
      <c r="A23" s="392"/>
      <c r="B23" s="393" t="s">
        <v>900</v>
      </c>
      <c r="C23" s="394"/>
      <c r="D23" s="395">
        <v>0</v>
      </c>
      <c r="E23" s="395">
        <v>0</v>
      </c>
      <c r="F23" s="395">
        <v>0</v>
      </c>
      <c r="G23" s="395">
        <v>0</v>
      </c>
      <c r="H23" s="395">
        <v>0</v>
      </c>
      <c r="I23" s="395">
        <v>0</v>
      </c>
    </row>
    <row r="24" spans="1:9" x14ac:dyDescent="0.2">
      <c r="A24" s="392"/>
      <c r="B24" s="396"/>
      <c r="C24" s="293" t="s">
        <v>901</v>
      </c>
      <c r="D24" s="294">
        <v>0</v>
      </c>
      <c r="E24" s="294">
        <v>0</v>
      </c>
      <c r="F24" s="294">
        <v>0</v>
      </c>
      <c r="G24" s="294">
        <v>0</v>
      </c>
      <c r="H24" s="294">
        <v>0</v>
      </c>
      <c r="I24" s="294">
        <v>0</v>
      </c>
    </row>
    <row r="25" spans="1:9" x14ac:dyDescent="0.2">
      <c r="A25" s="392"/>
      <c r="B25" s="396"/>
      <c r="C25" s="293" t="s">
        <v>902</v>
      </c>
      <c r="D25" s="294">
        <v>0</v>
      </c>
      <c r="E25" s="294">
        <v>0</v>
      </c>
      <c r="F25" s="294">
        <v>0</v>
      </c>
      <c r="G25" s="294">
        <v>0</v>
      </c>
      <c r="H25" s="294">
        <v>0</v>
      </c>
      <c r="I25" s="294">
        <v>0</v>
      </c>
    </row>
    <row r="26" spans="1:9" x14ac:dyDescent="0.2">
      <c r="A26" s="392"/>
      <c r="B26" s="393" t="s">
        <v>903</v>
      </c>
      <c r="C26" s="394"/>
      <c r="D26" s="395">
        <v>0</v>
      </c>
      <c r="E26" s="395">
        <v>0</v>
      </c>
      <c r="F26" s="395">
        <v>0</v>
      </c>
      <c r="G26" s="395">
        <v>0</v>
      </c>
      <c r="H26" s="395">
        <v>0</v>
      </c>
      <c r="I26" s="395">
        <v>0</v>
      </c>
    </row>
    <row r="27" spans="1:9" x14ac:dyDescent="0.2">
      <c r="A27" s="392"/>
      <c r="B27" s="396"/>
      <c r="C27" s="293" t="s">
        <v>904</v>
      </c>
      <c r="D27" s="294">
        <v>0</v>
      </c>
      <c r="E27" s="294">
        <v>0</v>
      </c>
      <c r="F27" s="294">
        <v>0</v>
      </c>
      <c r="G27" s="294">
        <v>0</v>
      </c>
      <c r="H27" s="294">
        <v>0</v>
      </c>
      <c r="I27" s="294">
        <v>0</v>
      </c>
    </row>
    <row r="28" spans="1:9" x14ac:dyDescent="0.2">
      <c r="A28" s="392"/>
      <c r="B28" s="396"/>
      <c r="C28" s="293" t="s">
        <v>905</v>
      </c>
      <c r="D28" s="294">
        <v>0</v>
      </c>
      <c r="E28" s="294">
        <v>0</v>
      </c>
      <c r="F28" s="294">
        <v>0</v>
      </c>
      <c r="G28" s="294">
        <v>0</v>
      </c>
      <c r="H28" s="294">
        <v>0</v>
      </c>
      <c r="I28" s="294">
        <v>0</v>
      </c>
    </row>
    <row r="29" spans="1:9" x14ac:dyDescent="0.2">
      <c r="A29" s="392"/>
      <c r="B29" s="396"/>
      <c r="C29" s="293" t="s">
        <v>906</v>
      </c>
      <c r="D29" s="294">
        <v>0</v>
      </c>
      <c r="E29" s="294">
        <v>0</v>
      </c>
      <c r="F29" s="294">
        <v>0</v>
      </c>
      <c r="G29" s="294">
        <v>0</v>
      </c>
      <c r="H29" s="294">
        <v>0</v>
      </c>
      <c r="I29" s="294">
        <v>0</v>
      </c>
    </row>
    <row r="30" spans="1:9" x14ac:dyDescent="0.2">
      <c r="A30" s="392"/>
      <c r="B30" s="396"/>
      <c r="C30" s="293" t="s">
        <v>907</v>
      </c>
      <c r="D30" s="294">
        <v>0</v>
      </c>
      <c r="E30" s="294">
        <v>0</v>
      </c>
      <c r="F30" s="294">
        <v>0</v>
      </c>
      <c r="G30" s="294">
        <v>0</v>
      </c>
      <c r="H30" s="294">
        <v>0</v>
      </c>
      <c r="I30" s="294">
        <v>0</v>
      </c>
    </row>
    <row r="31" spans="1:9" x14ac:dyDescent="0.2">
      <c r="A31" s="392"/>
      <c r="B31" s="393" t="s">
        <v>908</v>
      </c>
      <c r="C31" s="394"/>
      <c r="D31" s="395">
        <v>0</v>
      </c>
      <c r="E31" s="395">
        <v>0</v>
      </c>
      <c r="F31" s="395">
        <v>0</v>
      </c>
      <c r="G31" s="395">
        <v>0</v>
      </c>
      <c r="H31" s="395">
        <v>0</v>
      </c>
      <c r="I31" s="395">
        <v>0</v>
      </c>
    </row>
    <row r="32" spans="1:9" x14ac:dyDescent="0.2">
      <c r="A32" s="392"/>
      <c r="B32" s="396"/>
      <c r="C32" s="293" t="s">
        <v>909</v>
      </c>
      <c r="D32" s="294">
        <v>0</v>
      </c>
      <c r="E32" s="294">
        <v>0</v>
      </c>
      <c r="F32" s="294">
        <v>0</v>
      </c>
      <c r="G32" s="294">
        <v>0</v>
      </c>
      <c r="H32" s="294">
        <v>0</v>
      </c>
      <c r="I32" s="294">
        <v>0</v>
      </c>
    </row>
    <row r="33" spans="1:9" x14ac:dyDescent="0.2">
      <c r="A33" s="392" t="s">
        <v>910</v>
      </c>
      <c r="B33" s="396"/>
      <c r="C33" s="293"/>
      <c r="D33" s="294">
        <v>0</v>
      </c>
      <c r="E33" s="294">
        <v>0</v>
      </c>
      <c r="F33" s="294">
        <v>0</v>
      </c>
      <c r="G33" s="294">
        <v>0</v>
      </c>
      <c r="H33" s="294">
        <v>0</v>
      </c>
      <c r="I33" s="294">
        <v>0</v>
      </c>
    </row>
    <row r="34" spans="1:9" x14ac:dyDescent="0.2">
      <c r="A34" s="392" t="s">
        <v>911</v>
      </c>
      <c r="B34" s="396"/>
      <c r="C34" s="293"/>
      <c r="D34" s="294">
        <v>0</v>
      </c>
      <c r="E34" s="294">
        <v>0</v>
      </c>
      <c r="F34" s="294">
        <v>0</v>
      </c>
      <c r="G34" s="294">
        <v>0</v>
      </c>
      <c r="H34" s="294">
        <v>0</v>
      </c>
      <c r="I34" s="294">
        <v>0</v>
      </c>
    </row>
    <row r="35" spans="1:9" x14ac:dyDescent="0.2">
      <c r="A35" s="392" t="s">
        <v>912</v>
      </c>
      <c r="B35" s="396"/>
      <c r="C35" s="293"/>
      <c r="D35" s="294">
        <v>0</v>
      </c>
      <c r="E35" s="294">
        <v>0</v>
      </c>
      <c r="F35" s="294">
        <v>0</v>
      </c>
      <c r="G35" s="294">
        <v>0</v>
      </c>
      <c r="H35" s="294">
        <v>0</v>
      </c>
      <c r="I35" s="294">
        <v>0</v>
      </c>
    </row>
    <row r="36" spans="1:9" x14ac:dyDescent="0.2">
      <c r="A36" s="397"/>
      <c r="B36" s="398"/>
      <c r="C36" s="296"/>
      <c r="D36" s="297"/>
      <c r="E36" s="297"/>
      <c r="F36" s="297"/>
      <c r="G36" s="297"/>
      <c r="H36" s="297"/>
      <c r="I36" s="297"/>
    </row>
    <row r="37" spans="1:9" x14ac:dyDescent="0.2">
      <c r="A37" s="399"/>
      <c r="B37" s="400" t="s">
        <v>784</v>
      </c>
      <c r="C37" s="401"/>
      <c r="D37" s="300">
        <v>25047887.579999998</v>
      </c>
      <c r="E37" s="300">
        <v>1260446.6499999999</v>
      </c>
      <c r="F37" s="300">
        <v>26308334.23</v>
      </c>
      <c r="G37" s="300">
        <v>8818431.1300000008</v>
      </c>
      <c r="H37" s="300">
        <v>8818431.1300000008</v>
      </c>
      <c r="I37" s="300">
        <v>17489903.100000001</v>
      </c>
    </row>
  </sheetData>
  <sheetProtection formatCells="0" formatColumns="0" formatRows="0" autoFilter="0"/>
  <mergeCells count="4">
    <mergeCell ref="D2:H2"/>
    <mergeCell ref="I2:I3"/>
    <mergeCell ref="A1:I1"/>
    <mergeCell ref="A2:C4"/>
  </mergeCells>
  <pageMargins left="0.70866141732283472" right="0.70866141732283472" top="0.74803149606299213" bottom="0.74803149606299213" header="0.31496062992125984" footer="0.31496062992125984"/>
  <pageSetup scale="74"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919DD-38CE-4E25-886D-E7EDF4F7C5FA}">
  <sheetPr codeName="Sheet20"/>
  <dimension ref="A1:O30"/>
  <sheetViews>
    <sheetView showGridLines="0" workbookViewId="0">
      <selection activeCell="A2" sqref="A2"/>
    </sheetView>
  </sheetViews>
  <sheetFormatPr baseColWidth="10" defaultColWidth="12" defaultRowHeight="11.25" x14ac:dyDescent="0.2"/>
  <cols>
    <col min="1" max="1" width="19.83203125" style="336" customWidth="1"/>
    <col min="2" max="2" width="26.33203125" style="336" bestFit="1" customWidth="1"/>
    <col min="3" max="3" width="35.33203125" style="336" bestFit="1" customWidth="1"/>
    <col min="4" max="4" width="15.5" style="336" bestFit="1" customWidth="1"/>
    <col min="5" max="5" width="12" style="336"/>
    <col min="6" max="6" width="13" style="336" bestFit="1" customWidth="1"/>
    <col min="7" max="11" width="13.33203125" style="336" customWidth="1"/>
    <col min="12" max="15" width="11.83203125" style="336" customWidth="1"/>
    <col min="16" max="16384" width="12" style="336"/>
  </cols>
  <sheetData>
    <row r="1" spans="1:15" s="186" customFormat="1" ht="35.1" customHeight="1" x14ac:dyDescent="0.2">
      <c r="A1" s="779" t="s">
        <v>913</v>
      </c>
      <c r="B1" s="779"/>
      <c r="C1" s="779"/>
      <c r="D1" s="779"/>
      <c r="E1" s="779"/>
      <c r="F1" s="779"/>
      <c r="G1" s="779"/>
      <c r="H1" s="779"/>
      <c r="I1" s="779"/>
      <c r="J1" s="779"/>
      <c r="K1" s="779"/>
      <c r="L1" s="779"/>
      <c r="M1" s="779"/>
      <c r="N1" s="779"/>
      <c r="O1" s="779"/>
    </row>
    <row r="2" spans="1:15" s="186" customFormat="1" ht="12.75" customHeight="1" x14ac:dyDescent="0.2">
      <c r="A2" s="404"/>
      <c r="B2" s="404"/>
      <c r="C2" s="404"/>
      <c r="D2" s="404"/>
      <c r="E2" s="405"/>
      <c r="F2" s="406" t="s">
        <v>914</v>
      </c>
      <c r="G2" s="407"/>
      <c r="H2" s="408"/>
      <c r="I2" s="409" t="s">
        <v>915</v>
      </c>
      <c r="J2" s="409"/>
      <c r="K2" s="410"/>
      <c r="L2" s="411" t="s">
        <v>916</v>
      </c>
      <c r="M2" s="407"/>
      <c r="N2" s="412" t="s">
        <v>917</v>
      </c>
      <c r="O2" s="413"/>
    </row>
    <row r="3" spans="1:15" s="186" customFormat="1" ht="21.95" customHeight="1" x14ac:dyDescent="0.2">
      <c r="A3" s="414" t="s">
        <v>918</v>
      </c>
      <c r="B3" s="414" t="s">
        <v>919</v>
      </c>
      <c r="C3" s="414" t="s">
        <v>920</v>
      </c>
      <c r="D3" s="414" t="s">
        <v>921</v>
      </c>
      <c r="E3" s="415" t="s">
        <v>764</v>
      </c>
      <c r="F3" s="415" t="s">
        <v>738</v>
      </c>
      <c r="G3" s="415" t="s">
        <v>739</v>
      </c>
      <c r="H3" s="415" t="s">
        <v>922</v>
      </c>
      <c r="I3" s="415" t="s">
        <v>738</v>
      </c>
      <c r="J3" s="415" t="s">
        <v>923</v>
      </c>
      <c r="K3" s="415" t="s">
        <v>924</v>
      </c>
      <c r="L3" s="403" t="s">
        <v>925</v>
      </c>
      <c r="M3" s="403" t="s">
        <v>926</v>
      </c>
      <c r="N3" s="416" t="s">
        <v>927</v>
      </c>
      <c r="O3" s="416" t="s">
        <v>928</v>
      </c>
    </row>
    <row r="20" spans="1:3" x14ac:dyDescent="0.2">
      <c r="C20" s="90" t="s">
        <v>929</v>
      </c>
    </row>
    <row r="30" spans="1:3" x14ac:dyDescent="0.2">
      <c r="A30" s="50"/>
    </row>
  </sheetData>
  <sheetProtection formatCells="0" formatColumns="0" formatRows="0" insertRows="0" deleteRows="0" autoFilter="0"/>
  <autoFilter ref="A3:O29" xr:uid="{00000000-0009-0000-0000-000020000000}"/>
  <mergeCells count="1">
    <mergeCell ref="A1:O1"/>
  </mergeCells>
  <dataValidations count="1">
    <dataValidation allowBlank="1" showErrorMessage="1" prompt="Clave asignada al programa/proyecto" sqref="A2:A3" xr:uid="{00000000-0002-0000-2000-000000000000}"/>
  </dataValidations>
  <pageMargins left="0.7" right="0.7" top="0.75" bottom="0.75" header="0.3" footer="0.3"/>
  <pageSetup scale="42"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EFB7F-268D-4472-A10E-0910A3E39C41}">
  <sheetPr codeName="Sheet22">
    <pageSetUpPr fitToPage="1"/>
  </sheetPr>
  <dimension ref="A1:W36"/>
  <sheetViews>
    <sheetView workbookViewId="0">
      <selection activeCell="W6" sqref="W6:W20"/>
    </sheetView>
  </sheetViews>
  <sheetFormatPr baseColWidth="10" defaultColWidth="12" defaultRowHeight="11.25" x14ac:dyDescent="0.2"/>
  <cols>
    <col min="1" max="1" width="13.5" style="444" customWidth="1"/>
    <col min="2" max="2" width="13.5" style="336" customWidth="1"/>
    <col min="3" max="3" width="30.83203125" style="336" customWidth="1"/>
    <col min="4" max="4" width="19.1640625" style="336" customWidth="1"/>
    <col min="5" max="5" width="21.5" style="336" customWidth="1"/>
    <col min="6" max="10" width="14.5" style="336" customWidth="1"/>
    <col min="11" max="11" width="14.1640625" style="336" customWidth="1"/>
    <col min="12" max="12" width="17" style="336" customWidth="1"/>
    <col min="13" max="13" width="42.6640625" style="336" customWidth="1"/>
    <col min="14" max="14" width="44" style="336" customWidth="1"/>
    <col min="15" max="15" width="14.1640625" style="336" customWidth="1"/>
    <col min="16" max="16" width="10.1640625" style="336" customWidth="1"/>
    <col min="17" max="17" width="20.83203125" style="336" customWidth="1"/>
    <col min="18" max="21" width="12" style="336"/>
    <col min="22" max="22" width="13" style="336" bestFit="1" customWidth="1"/>
    <col min="23" max="23" width="14.5" style="444" customWidth="1"/>
    <col min="24" max="16384" width="12" style="444"/>
  </cols>
  <sheetData>
    <row r="1" spans="1:23" s="186" customFormat="1" ht="60" customHeight="1" x14ac:dyDescent="0.2">
      <c r="A1" s="418" t="s">
        <v>930</v>
      </c>
      <c r="B1" s="419"/>
      <c r="C1" s="419"/>
      <c r="D1" s="419"/>
      <c r="E1" s="419"/>
      <c r="F1" s="419"/>
      <c r="G1" s="419"/>
      <c r="H1" s="419"/>
      <c r="I1" s="419"/>
      <c r="J1" s="419"/>
      <c r="K1" s="419"/>
      <c r="L1" s="419"/>
      <c r="M1" s="419"/>
      <c r="N1" s="419"/>
      <c r="O1" s="419"/>
      <c r="P1" s="419"/>
      <c r="Q1" s="419"/>
      <c r="R1" s="419"/>
      <c r="S1" s="419"/>
      <c r="T1" s="419"/>
      <c r="U1" s="419"/>
      <c r="V1" s="419"/>
      <c r="W1" s="420"/>
    </row>
    <row r="2" spans="1:23" s="186" customFormat="1" ht="11.25" customHeight="1" x14ac:dyDescent="0.2">
      <c r="A2" s="421" t="s">
        <v>931</v>
      </c>
      <c r="B2" s="421"/>
      <c r="C2" s="421"/>
      <c r="D2" s="421"/>
      <c r="E2" s="421"/>
      <c r="F2" s="422" t="s">
        <v>932</v>
      </c>
      <c r="G2" s="422"/>
      <c r="H2" s="422"/>
      <c r="I2" s="422"/>
      <c r="J2" s="422"/>
      <c r="K2" s="423" t="s">
        <v>933</v>
      </c>
      <c r="L2" s="423"/>
      <c r="M2" s="423"/>
      <c r="N2" s="424" t="s">
        <v>934</v>
      </c>
      <c r="O2" s="424"/>
      <c r="P2" s="424"/>
      <c r="Q2" s="424"/>
      <c r="R2" s="424"/>
      <c r="S2" s="424"/>
      <c r="T2" s="424"/>
      <c r="U2" s="425" t="s">
        <v>935</v>
      </c>
      <c r="V2" s="425"/>
      <c r="W2" s="425"/>
    </row>
    <row r="3" spans="1:23" s="186" customFormat="1" ht="54.75" customHeight="1" x14ac:dyDescent="0.2">
      <c r="A3" s="426" t="s">
        <v>936</v>
      </c>
      <c r="B3" s="426" t="s">
        <v>937</v>
      </c>
      <c r="C3" s="426" t="s">
        <v>938</v>
      </c>
      <c r="D3" s="426" t="s">
        <v>939</v>
      </c>
      <c r="E3" s="426" t="s">
        <v>940</v>
      </c>
      <c r="F3" s="427" t="s">
        <v>941</v>
      </c>
      <c r="G3" s="427" t="s">
        <v>738</v>
      </c>
      <c r="H3" s="427" t="s">
        <v>942</v>
      </c>
      <c r="I3" s="428" t="s">
        <v>943</v>
      </c>
      <c r="J3" s="428" t="s">
        <v>944</v>
      </c>
      <c r="K3" s="429" t="s">
        <v>945</v>
      </c>
      <c r="L3" s="429" t="s">
        <v>946</v>
      </c>
      <c r="M3" s="429" t="s">
        <v>947</v>
      </c>
      <c r="N3" s="430" t="s">
        <v>948</v>
      </c>
      <c r="O3" s="430" t="s">
        <v>949</v>
      </c>
      <c r="P3" s="430" t="s">
        <v>950</v>
      </c>
      <c r="Q3" s="430" t="s">
        <v>951</v>
      </c>
      <c r="R3" s="430" t="s">
        <v>952</v>
      </c>
      <c r="S3" s="430" t="s">
        <v>953</v>
      </c>
      <c r="T3" s="430" t="s">
        <v>954</v>
      </c>
      <c r="U3" s="431" t="s">
        <v>955</v>
      </c>
      <c r="V3" s="432" t="s">
        <v>956</v>
      </c>
      <c r="W3" s="432" t="s">
        <v>957</v>
      </c>
    </row>
    <row r="4" spans="1:23" s="186" customFormat="1" ht="15" customHeight="1" x14ac:dyDescent="0.2">
      <c r="A4" s="433">
        <v>1</v>
      </c>
      <c r="B4" s="434">
        <v>2</v>
      </c>
      <c r="C4" s="433">
        <v>3</v>
      </c>
      <c r="D4" s="435">
        <v>4</v>
      </c>
      <c r="E4" s="433">
        <v>5</v>
      </c>
      <c r="F4" s="436">
        <v>6</v>
      </c>
      <c r="G4" s="436">
        <v>7</v>
      </c>
      <c r="H4" s="436">
        <v>8</v>
      </c>
      <c r="I4" s="437">
        <v>9</v>
      </c>
      <c r="J4" s="437">
        <v>10</v>
      </c>
      <c r="K4" s="438">
        <v>11</v>
      </c>
      <c r="L4" s="438">
        <v>12</v>
      </c>
      <c r="M4" s="438">
        <v>13</v>
      </c>
      <c r="N4" s="439">
        <v>14</v>
      </c>
      <c r="O4" s="439">
        <v>15</v>
      </c>
      <c r="P4" s="439">
        <v>16</v>
      </c>
      <c r="Q4" s="439">
        <v>17</v>
      </c>
      <c r="R4" s="439">
        <v>18</v>
      </c>
      <c r="S4" s="439">
        <v>19</v>
      </c>
      <c r="T4" s="439">
        <v>20</v>
      </c>
      <c r="U4" s="440">
        <v>21</v>
      </c>
      <c r="V4" s="440">
        <v>22</v>
      </c>
      <c r="W4" s="440">
        <v>23</v>
      </c>
    </row>
    <row r="5" spans="1:23" ht="45" x14ac:dyDescent="0.2">
      <c r="A5" s="441" t="s">
        <v>958</v>
      </c>
      <c r="B5" s="442" t="s">
        <v>958</v>
      </c>
      <c r="C5" s="150" t="s">
        <v>888</v>
      </c>
      <c r="D5" s="150" t="s">
        <v>959</v>
      </c>
      <c r="E5" s="443" t="s">
        <v>960</v>
      </c>
      <c r="F5" s="442">
        <v>25047887.582422256</v>
      </c>
      <c r="G5" s="442">
        <v>26308334.230394736</v>
      </c>
      <c r="H5" s="442">
        <v>8818431.129999999</v>
      </c>
      <c r="I5" s="442">
        <v>8818431.129999999</v>
      </c>
      <c r="J5" s="442">
        <v>8818431.129999999</v>
      </c>
      <c r="K5" s="444" t="s">
        <v>961</v>
      </c>
      <c r="L5" s="444" t="s">
        <v>962</v>
      </c>
      <c r="M5" s="445" t="s">
        <v>963</v>
      </c>
      <c r="N5" s="445"/>
      <c r="O5" s="444"/>
      <c r="P5" s="446"/>
      <c r="Q5" s="446"/>
      <c r="R5" s="336">
        <v>1</v>
      </c>
      <c r="S5" s="336">
        <v>1</v>
      </c>
      <c r="T5" s="447">
        <f>+U5/V5</f>
        <v>0.33519534352774888</v>
      </c>
      <c r="U5" s="336">
        <v>8818431.129999999</v>
      </c>
      <c r="V5" s="336">
        <v>26308334.230394736</v>
      </c>
      <c r="W5" s="445" t="s">
        <v>964</v>
      </c>
    </row>
    <row r="6" spans="1:23" ht="45" x14ac:dyDescent="0.2">
      <c r="A6" s="441" t="s">
        <v>958</v>
      </c>
      <c r="B6" s="442" t="s">
        <v>958</v>
      </c>
      <c r="C6" s="150" t="s">
        <v>888</v>
      </c>
      <c r="D6" s="150" t="s">
        <v>959</v>
      </c>
      <c r="E6" s="443" t="s">
        <v>960</v>
      </c>
      <c r="F6" s="442">
        <v>25047887.582422256</v>
      </c>
      <c r="G6" s="442">
        <v>26308334.230394736</v>
      </c>
      <c r="H6" s="442">
        <v>8818431.129999999</v>
      </c>
      <c r="I6" s="442">
        <v>8818431.129999999</v>
      </c>
      <c r="J6" s="442">
        <v>8818431.129999999</v>
      </c>
      <c r="K6" s="444" t="s">
        <v>961</v>
      </c>
      <c r="L6" s="444" t="s">
        <v>965</v>
      </c>
      <c r="M6" s="445" t="s">
        <v>966</v>
      </c>
      <c r="N6" s="445" t="s">
        <v>967</v>
      </c>
      <c r="O6" s="444" t="s">
        <v>965</v>
      </c>
      <c r="P6" s="446" t="s">
        <v>459</v>
      </c>
      <c r="Q6" s="446" t="s">
        <v>968</v>
      </c>
      <c r="R6" s="336">
        <v>1</v>
      </c>
      <c r="S6" s="336">
        <v>1</v>
      </c>
      <c r="T6" s="447">
        <f t="shared" ref="T6:T20" si="0">+U6/V6</f>
        <v>0.33519534352774888</v>
      </c>
      <c r="U6" s="336">
        <v>8818431.129999999</v>
      </c>
      <c r="V6" s="336">
        <v>26308334.230394736</v>
      </c>
      <c r="W6" s="445" t="s">
        <v>964</v>
      </c>
    </row>
    <row r="7" spans="1:23" ht="45" x14ac:dyDescent="0.2">
      <c r="A7" s="441" t="s">
        <v>958</v>
      </c>
      <c r="B7" s="442" t="s">
        <v>958</v>
      </c>
      <c r="C7" s="150" t="s">
        <v>888</v>
      </c>
      <c r="D7" s="150" t="s">
        <v>959</v>
      </c>
      <c r="E7" s="443" t="s">
        <v>960</v>
      </c>
      <c r="F7" s="442">
        <v>758054.44200000004</v>
      </c>
      <c r="G7" s="442">
        <v>757204.44</v>
      </c>
      <c r="H7" s="442">
        <v>80462.640000000014</v>
      </c>
      <c r="I7" s="442">
        <v>80462.640000000014</v>
      </c>
      <c r="J7" s="442">
        <v>80462.640000000014</v>
      </c>
      <c r="K7" s="444" t="s">
        <v>961</v>
      </c>
      <c r="L7" s="444" t="s">
        <v>969</v>
      </c>
      <c r="M7" s="445" t="s">
        <v>970</v>
      </c>
      <c r="N7" s="445" t="s">
        <v>971</v>
      </c>
      <c r="O7" s="444" t="s">
        <v>969</v>
      </c>
      <c r="P7" s="446" t="s">
        <v>459</v>
      </c>
      <c r="Q7" s="446" t="s">
        <v>968</v>
      </c>
      <c r="R7" s="336">
        <v>1</v>
      </c>
      <c r="S7" s="336">
        <v>1</v>
      </c>
      <c r="T7" s="447">
        <f t="shared" si="0"/>
        <v>0.10626276834826803</v>
      </c>
      <c r="U7" s="336">
        <v>80462.640000000014</v>
      </c>
      <c r="V7" s="336">
        <v>757204.44</v>
      </c>
      <c r="W7" s="445" t="s">
        <v>964</v>
      </c>
    </row>
    <row r="8" spans="1:23" ht="45" x14ac:dyDescent="0.2">
      <c r="A8" s="441" t="s">
        <v>958</v>
      </c>
      <c r="B8" s="442" t="s">
        <v>958</v>
      </c>
      <c r="C8" s="150" t="s">
        <v>888</v>
      </c>
      <c r="D8" s="150" t="s">
        <v>959</v>
      </c>
      <c r="E8" s="443" t="s">
        <v>960</v>
      </c>
      <c r="F8" s="442">
        <v>258054.44200000001</v>
      </c>
      <c r="G8" s="442">
        <v>257204.44</v>
      </c>
      <c r="H8" s="442">
        <v>80462.640000000014</v>
      </c>
      <c r="I8" s="442">
        <v>80462.640000000014</v>
      </c>
      <c r="J8" s="442">
        <v>80462.640000000014</v>
      </c>
      <c r="K8" s="444" t="s">
        <v>961</v>
      </c>
      <c r="L8" s="444" t="s">
        <v>972</v>
      </c>
      <c r="M8" s="445" t="s">
        <v>973</v>
      </c>
      <c r="N8" s="445" t="s">
        <v>974</v>
      </c>
      <c r="O8" s="444" t="s">
        <v>972</v>
      </c>
      <c r="P8" s="446" t="s">
        <v>459</v>
      </c>
      <c r="Q8" s="446" t="s">
        <v>968</v>
      </c>
      <c r="R8" s="336">
        <v>1</v>
      </c>
      <c r="S8" s="336">
        <v>1</v>
      </c>
      <c r="T8" s="447">
        <f t="shared" si="0"/>
        <v>0.31283534607722951</v>
      </c>
      <c r="U8" s="336">
        <v>80462.640000000014</v>
      </c>
      <c r="V8" s="336">
        <v>257204.44</v>
      </c>
      <c r="W8" s="445" t="s">
        <v>964</v>
      </c>
    </row>
    <row r="9" spans="1:23" ht="45" x14ac:dyDescent="0.2">
      <c r="A9" s="441" t="s">
        <v>958</v>
      </c>
      <c r="B9" s="442" t="s">
        <v>958</v>
      </c>
      <c r="C9" s="150" t="s">
        <v>888</v>
      </c>
      <c r="D9" s="150" t="s">
        <v>959</v>
      </c>
      <c r="E9" s="443" t="s">
        <v>960</v>
      </c>
      <c r="F9" s="442">
        <v>500000</v>
      </c>
      <c r="G9" s="442">
        <v>500000</v>
      </c>
      <c r="H9" s="442">
        <v>0</v>
      </c>
      <c r="I9" s="442">
        <v>0</v>
      </c>
      <c r="J9" s="442">
        <v>0</v>
      </c>
      <c r="K9" s="444" t="s">
        <v>961</v>
      </c>
      <c r="L9" s="444" t="s">
        <v>972</v>
      </c>
      <c r="M9" s="445" t="s">
        <v>975</v>
      </c>
      <c r="N9" s="445" t="s">
        <v>974</v>
      </c>
      <c r="O9" s="444" t="s">
        <v>972</v>
      </c>
      <c r="P9" s="446" t="s">
        <v>459</v>
      </c>
      <c r="Q9" s="446" t="s">
        <v>968</v>
      </c>
      <c r="R9" s="336">
        <v>1</v>
      </c>
      <c r="S9" s="336">
        <v>1</v>
      </c>
      <c r="T9" s="447">
        <f t="shared" si="0"/>
        <v>0</v>
      </c>
      <c r="U9" s="336">
        <v>0</v>
      </c>
      <c r="V9" s="336">
        <v>500000</v>
      </c>
      <c r="W9" s="445" t="s">
        <v>964</v>
      </c>
    </row>
    <row r="10" spans="1:23" ht="45" x14ac:dyDescent="0.2">
      <c r="A10" s="441" t="s">
        <v>958</v>
      </c>
      <c r="B10" s="442" t="s">
        <v>958</v>
      </c>
      <c r="C10" s="150" t="s">
        <v>888</v>
      </c>
      <c r="D10" s="150" t="s">
        <v>959</v>
      </c>
      <c r="E10" s="443" t="s">
        <v>960</v>
      </c>
      <c r="F10" s="442">
        <v>516108.88400000002</v>
      </c>
      <c r="G10" s="442">
        <v>514408.88</v>
      </c>
      <c r="H10" s="442">
        <v>161078.63000000003</v>
      </c>
      <c r="I10" s="442">
        <v>161078.63000000003</v>
      </c>
      <c r="J10" s="442">
        <v>161078.63000000003</v>
      </c>
      <c r="K10" s="444" t="s">
        <v>961</v>
      </c>
      <c r="L10" s="444" t="s">
        <v>969</v>
      </c>
      <c r="M10" s="445" t="s">
        <v>976</v>
      </c>
      <c r="N10" s="445" t="s">
        <v>974</v>
      </c>
      <c r="O10" s="444" t="s">
        <v>969</v>
      </c>
      <c r="P10" s="446" t="s">
        <v>459</v>
      </c>
      <c r="Q10" s="446" t="s">
        <v>968</v>
      </c>
      <c r="R10" s="336">
        <v>1</v>
      </c>
      <c r="S10" s="336">
        <v>1</v>
      </c>
      <c r="T10" s="447">
        <f t="shared" si="0"/>
        <v>0.3131334552389532</v>
      </c>
      <c r="U10" s="336">
        <v>161078.63000000003</v>
      </c>
      <c r="V10" s="336">
        <v>514408.88</v>
      </c>
      <c r="W10" s="445" t="s">
        <v>964</v>
      </c>
    </row>
    <row r="11" spans="1:23" ht="45" x14ac:dyDescent="0.2">
      <c r="A11" s="441" t="s">
        <v>958</v>
      </c>
      <c r="B11" s="442" t="s">
        <v>958</v>
      </c>
      <c r="C11" s="150" t="s">
        <v>888</v>
      </c>
      <c r="D11" s="150" t="s">
        <v>959</v>
      </c>
      <c r="E11" s="443" t="s">
        <v>960</v>
      </c>
      <c r="F11" s="442">
        <v>516108.88400000002</v>
      </c>
      <c r="G11" s="442">
        <v>514408.88</v>
      </c>
      <c r="H11" s="442">
        <v>161078.63000000003</v>
      </c>
      <c r="I11" s="442">
        <v>161078.63000000003</v>
      </c>
      <c r="J11" s="442">
        <v>161078.63000000003</v>
      </c>
      <c r="K11" s="444" t="s">
        <v>961</v>
      </c>
      <c r="L11" s="444" t="s">
        <v>972</v>
      </c>
      <c r="M11" s="445" t="s">
        <v>977</v>
      </c>
      <c r="N11" s="445" t="s">
        <v>974</v>
      </c>
      <c r="O11" s="444" t="s">
        <v>972</v>
      </c>
      <c r="P11" s="446" t="s">
        <v>459</v>
      </c>
      <c r="Q11" s="446" t="s">
        <v>968</v>
      </c>
      <c r="R11" s="336">
        <v>1</v>
      </c>
      <c r="S11" s="336">
        <v>1</v>
      </c>
      <c r="T11" s="447">
        <f t="shared" si="0"/>
        <v>0.3131334552389532</v>
      </c>
      <c r="U11" s="336">
        <v>161078.63000000003</v>
      </c>
      <c r="V11" s="336">
        <v>514408.88</v>
      </c>
      <c r="W11" s="445" t="s">
        <v>964</v>
      </c>
    </row>
    <row r="12" spans="1:23" ht="45" x14ac:dyDescent="0.2">
      <c r="A12" s="441" t="s">
        <v>958</v>
      </c>
      <c r="B12" s="442" t="s">
        <v>958</v>
      </c>
      <c r="C12" s="150" t="s">
        <v>888</v>
      </c>
      <c r="D12" s="150" t="s">
        <v>959</v>
      </c>
      <c r="E12" s="443" t="s">
        <v>960</v>
      </c>
      <c r="F12" s="442">
        <v>645136.10499999998</v>
      </c>
      <c r="G12" s="442">
        <v>643011.11</v>
      </c>
      <c r="H12" s="442">
        <v>201165.9</v>
      </c>
      <c r="I12" s="442">
        <v>201165.9</v>
      </c>
      <c r="J12" s="442">
        <v>201165.9</v>
      </c>
      <c r="K12" s="444" t="s">
        <v>961</v>
      </c>
      <c r="L12" s="444" t="s">
        <v>969</v>
      </c>
      <c r="M12" s="445" t="s">
        <v>978</v>
      </c>
      <c r="N12" s="445" t="s">
        <v>974</v>
      </c>
      <c r="O12" s="444" t="s">
        <v>969</v>
      </c>
      <c r="P12" s="446" t="s">
        <v>459</v>
      </c>
      <c r="Q12" s="446" t="s">
        <v>968</v>
      </c>
      <c r="R12" s="336">
        <v>1</v>
      </c>
      <c r="S12" s="336">
        <v>1</v>
      </c>
      <c r="T12" s="447">
        <f t="shared" si="0"/>
        <v>0.31284980441473242</v>
      </c>
      <c r="U12" s="336">
        <v>201165.9</v>
      </c>
      <c r="V12" s="336">
        <v>643011.11</v>
      </c>
      <c r="W12" s="445" t="s">
        <v>964</v>
      </c>
    </row>
    <row r="13" spans="1:23" ht="45" x14ac:dyDescent="0.2">
      <c r="A13" s="441" t="s">
        <v>958</v>
      </c>
      <c r="B13" s="442" t="s">
        <v>958</v>
      </c>
      <c r="C13" s="150" t="s">
        <v>888</v>
      </c>
      <c r="D13" s="150" t="s">
        <v>959</v>
      </c>
      <c r="E13" s="443" t="s">
        <v>960</v>
      </c>
      <c r="F13" s="442">
        <v>645136.10499999998</v>
      </c>
      <c r="G13" s="442">
        <v>643011.11</v>
      </c>
      <c r="H13" s="442">
        <v>201165.9</v>
      </c>
      <c r="I13" s="442">
        <v>201165.9</v>
      </c>
      <c r="J13" s="442">
        <v>201165.9</v>
      </c>
      <c r="K13" s="444" t="s">
        <v>961</v>
      </c>
      <c r="L13" s="444" t="s">
        <v>972</v>
      </c>
      <c r="M13" s="445" t="s">
        <v>979</v>
      </c>
      <c r="N13" s="445" t="s">
        <v>974</v>
      </c>
      <c r="O13" s="444" t="s">
        <v>972</v>
      </c>
      <c r="P13" s="446" t="s">
        <v>459</v>
      </c>
      <c r="Q13" s="446" t="s">
        <v>968</v>
      </c>
      <c r="R13" s="336">
        <v>1</v>
      </c>
      <c r="S13" s="336">
        <v>1</v>
      </c>
      <c r="T13" s="447">
        <f t="shared" si="0"/>
        <v>0.31284980441473242</v>
      </c>
      <c r="U13" s="336">
        <v>201165.9</v>
      </c>
      <c r="V13" s="336">
        <v>643011.11</v>
      </c>
      <c r="W13" s="445" t="s">
        <v>964</v>
      </c>
    </row>
    <row r="14" spans="1:23" ht="45" x14ac:dyDescent="0.2">
      <c r="A14" s="441" t="s">
        <v>958</v>
      </c>
      <c r="B14" s="442" t="s">
        <v>958</v>
      </c>
      <c r="C14" s="150" t="s">
        <v>888</v>
      </c>
      <c r="D14" s="150" t="s">
        <v>959</v>
      </c>
      <c r="E14" s="443" t="s">
        <v>960</v>
      </c>
      <c r="F14" s="442">
        <v>774163.326</v>
      </c>
      <c r="G14" s="442">
        <v>771613.33</v>
      </c>
      <c r="H14" s="442">
        <v>241396.3</v>
      </c>
      <c r="I14" s="442">
        <v>241396.3</v>
      </c>
      <c r="J14" s="442">
        <v>241396.3</v>
      </c>
      <c r="K14" s="444" t="s">
        <v>961</v>
      </c>
      <c r="L14" s="444" t="s">
        <v>969</v>
      </c>
      <c r="M14" s="445" t="s">
        <v>980</v>
      </c>
      <c r="N14" s="445" t="s">
        <v>974</v>
      </c>
      <c r="O14" s="444" t="s">
        <v>969</v>
      </c>
      <c r="P14" s="448" t="s">
        <v>459</v>
      </c>
      <c r="Q14" s="448" t="s">
        <v>968</v>
      </c>
      <c r="R14" s="336">
        <v>1</v>
      </c>
      <c r="S14" s="336">
        <v>1</v>
      </c>
      <c r="T14" s="447">
        <f t="shared" si="0"/>
        <v>0.31284620238481364</v>
      </c>
      <c r="U14" s="336">
        <v>241396.3</v>
      </c>
      <c r="V14" s="336">
        <v>771613.33</v>
      </c>
      <c r="W14" s="445" t="s">
        <v>964</v>
      </c>
    </row>
    <row r="15" spans="1:23" ht="45" x14ac:dyDescent="0.2">
      <c r="A15" s="441" t="s">
        <v>958</v>
      </c>
      <c r="B15" s="442" t="s">
        <v>958</v>
      </c>
      <c r="C15" s="150" t="s">
        <v>888</v>
      </c>
      <c r="D15" s="150" t="s">
        <v>959</v>
      </c>
      <c r="E15" s="443" t="s">
        <v>960</v>
      </c>
      <c r="F15" s="442">
        <v>645136.10499999998</v>
      </c>
      <c r="G15" s="442">
        <v>643011.11</v>
      </c>
      <c r="H15" s="442">
        <v>201165.9</v>
      </c>
      <c r="I15" s="442">
        <v>201165.9</v>
      </c>
      <c r="J15" s="442">
        <v>201165.9</v>
      </c>
      <c r="K15" s="444" t="s">
        <v>961</v>
      </c>
      <c r="L15" s="444" t="s">
        <v>972</v>
      </c>
      <c r="M15" s="445" t="s">
        <v>981</v>
      </c>
      <c r="N15" s="445" t="s">
        <v>974</v>
      </c>
      <c r="O15" s="444" t="s">
        <v>972</v>
      </c>
      <c r="P15" s="446" t="s">
        <v>459</v>
      </c>
      <c r="Q15" s="446" t="s">
        <v>968</v>
      </c>
      <c r="R15" s="336">
        <v>1</v>
      </c>
      <c r="S15" s="336">
        <v>1</v>
      </c>
      <c r="T15" s="447">
        <f t="shared" si="0"/>
        <v>0.31284980441473242</v>
      </c>
      <c r="U15" s="336">
        <v>201165.9</v>
      </c>
      <c r="V15" s="336">
        <v>643011.11</v>
      </c>
      <c r="W15" s="445" t="s">
        <v>964</v>
      </c>
    </row>
    <row r="16" spans="1:23" ht="45" x14ac:dyDescent="0.2">
      <c r="A16" s="441" t="s">
        <v>958</v>
      </c>
      <c r="B16" s="442" t="s">
        <v>958</v>
      </c>
      <c r="C16" s="150" t="s">
        <v>888</v>
      </c>
      <c r="D16" s="150" t="s">
        <v>959</v>
      </c>
      <c r="E16" s="443" t="s">
        <v>960</v>
      </c>
      <c r="F16" s="442">
        <v>129027.22100000001</v>
      </c>
      <c r="G16" s="442">
        <v>128602.22</v>
      </c>
      <c r="H16" s="442">
        <v>40230.400000000001</v>
      </c>
      <c r="I16" s="442">
        <v>40230.400000000001</v>
      </c>
      <c r="J16" s="442">
        <v>40230.400000000001</v>
      </c>
      <c r="K16" s="444" t="s">
        <v>961</v>
      </c>
      <c r="L16" s="444" t="s">
        <v>972</v>
      </c>
      <c r="M16" s="445" t="s">
        <v>982</v>
      </c>
      <c r="N16" s="445" t="s">
        <v>974</v>
      </c>
      <c r="O16" s="444" t="s">
        <v>972</v>
      </c>
      <c r="P16" s="446" t="s">
        <v>459</v>
      </c>
      <c r="Q16" s="446" t="s">
        <v>968</v>
      </c>
      <c r="R16" s="336">
        <v>1</v>
      </c>
      <c r="S16" s="336">
        <v>1</v>
      </c>
      <c r="T16" s="447">
        <f t="shared" si="0"/>
        <v>0.31282819223493963</v>
      </c>
      <c r="U16" s="336">
        <v>40230.400000000001</v>
      </c>
      <c r="V16" s="336">
        <v>128602.22</v>
      </c>
      <c r="W16" s="445" t="s">
        <v>964</v>
      </c>
    </row>
    <row r="17" spans="1:23" ht="45" x14ac:dyDescent="0.2">
      <c r="A17" s="441" t="s">
        <v>958</v>
      </c>
      <c r="B17" s="442" t="s">
        <v>958</v>
      </c>
      <c r="C17" s="150" t="s">
        <v>888</v>
      </c>
      <c r="D17" s="150" t="s">
        <v>959</v>
      </c>
      <c r="E17" s="443" t="s">
        <v>960</v>
      </c>
      <c r="F17" s="442">
        <v>2157081.6629999997</v>
      </c>
      <c r="G17" s="442">
        <v>2155806.66</v>
      </c>
      <c r="H17" s="442">
        <v>1025324.08</v>
      </c>
      <c r="I17" s="442">
        <v>1025324.08</v>
      </c>
      <c r="J17" s="442">
        <v>1025324.08</v>
      </c>
      <c r="K17" s="444" t="s">
        <v>961</v>
      </c>
      <c r="L17" s="444" t="s">
        <v>969</v>
      </c>
      <c r="M17" s="445" t="s">
        <v>983</v>
      </c>
      <c r="N17" s="445" t="s">
        <v>984</v>
      </c>
      <c r="O17" s="444" t="s">
        <v>969</v>
      </c>
      <c r="P17" s="446" t="s">
        <v>459</v>
      </c>
      <c r="Q17" s="446" t="s">
        <v>968</v>
      </c>
      <c r="R17" s="336">
        <v>1</v>
      </c>
      <c r="S17" s="336">
        <v>1</v>
      </c>
      <c r="T17" s="447">
        <f t="shared" si="0"/>
        <v>0.47561040561958368</v>
      </c>
      <c r="U17" s="336">
        <v>1025324.08</v>
      </c>
      <c r="V17" s="336">
        <v>2155806.66</v>
      </c>
      <c r="W17" s="445" t="s">
        <v>964</v>
      </c>
    </row>
    <row r="18" spans="1:23" ht="45" x14ac:dyDescent="0.2">
      <c r="A18" s="441" t="s">
        <v>958</v>
      </c>
      <c r="B18" s="442" t="s">
        <v>958</v>
      </c>
      <c r="C18" s="150" t="s">
        <v>888</v>
      </c>
      <c r="D18" s="150" t="s">
        <v>959</v>
      </c>
      <c r="E18" s="443" t="s">
        <v>960</v>
      </c>
      <c r="F18" s="442">
        <v>2157081.6629999997</v>
      </c>
      <c r="G18" s="442">
        <v>2155806.66</v>
      </c>
      <c r="H18" s="442">
        <v>1025324.08</v>
      </c>
      <c r="I18" s="442">
        <v>1025324.08</v>
      </c>
      <c r="J18" s="442">
        <v>1025324.08</v>
      </c>
      <c r="K18" s="444" t="s">
        <v>961</v>
      </c>
      <c r="L18" s="444" t="s">
        <v>972</v>
      </c>
      <c r="M18" s="445" t="s">
        <v>985</v>
      </c>
      <c r="N18" s="445" t="s">
        <v>974</v>
      </c>
      <c r="O18" s="444" t="s">
        <v>969</v>
      </c>
      <c r="P18" s="446" t="s">
        <v>459</v>
      </c>
      <c r="Q18" s="446" t="s">
        <v>968</v>
      </c>
      <c r="R18" s="336">
        <v>1</v>
      </c>
      <c r="S18" s="336">
        <v>1</v>
      </c>
      <c r="T18" s="447">
        <f t="shared" si="0"/>
        <v>0.47561040561958368</v>
      </c>
      <c r="U18" s="336">
        <v>1025324.08</v>
      </c>
      <c r="V18" s="336">
        <v>2155806.66</v>
      </c>
      <c r="W18" s="445" t="s">
        <v>964</v>
      </c>
    </row>
    <row r="19" spans="1:23" ht="45" x14ac:dyDescent="0.2">
      <c r="A19" s="441" t="s">
        <v>958</v>
      </c>
      <c r="B19" s="442" t="s">
        <v>958</v>
      </c>
      <c r="C19" s="150" t="s">
        <v>888</v>
      </c>
      <c r="D19" s="150" t="s">
        <v>959</v>
      </c>
      <c r="E19" s="443" t="s">
        <v>960</v>
      </c>
      <c r="F19" s="442">
        <v>13000000</v>
      </c>
      <c r="G19" s="442">
        <v>14260446.65</v>
      </c>
      <c r="H19" s="442">
        <v>0</v>
      </c>
      <c r="I19" s="442">
        <v>0</v>
      </c>
      <c r="J19" s="442">
        <v>0</v>
      </c>
      <c r="K19" s="444" t="s">
        <v>961</v>
      </c>
      <c r="L19" s="444" t="s">
        <v>969</v>
      </c>
      <c r="M19" s="445" t="s">
        <v>986</v>
      </c>
      <c r="N19" s="445" t="s">
        <v>974</v>
      </c>
      <c r="O19" s="444" t="s">
        <v>969</v>
      </c>
      <c r="P19" s="446" t="s">
        <v>459</v>
      </c>
      <c r="Q19" s="446" t="s">
        <v>968</v>
      </c>
      <c r="R19" s="336">
        <v>1</v>
      </c>
      <c r="S19" s="336">
        <v>1</v>
      </c>
      <c r="T19" s="447">
        <f t="shared" si="0"/>
        <v>0</v>
      </c>
      <c r="U19" s="336">
        <v>0</v>
      </c>
      <c r="V19" s="336">
        <v>14260446.65</v>
      </c>
      <c r="W19" s="445" t="s">
        <v>964</v>
      </c>
    </row>
    <row r="20" spans="1:23" ht="45" x14ac:dyDescent="0.2">
      <c r="A20" s="441" t="s">
        <v>958</v>
      </c>
      <c r="B20" s="442" t="s">
        <v>958</v>
      </c>
      <c r="C20" s="150" t="s">
        <v>888</v>
      </c>
      <c r="D20" s="150" t="s">
        <v>959</v>
      </c>
      <c r="E20" s="443" t="s">
        <v>960</v>
      </c>
      <c r="F20" s="442">
        <v>13000000</v>
      </c>
      <c r="G20" s="442">
        <v>14260446.65</v>
      </c>
      <c r="H20" s="442">
        <v>0</v>
      </c>
      <c r="I20" s="442">
        <v>0</v>
      </c>
      <c r="J20" s="442">
        <v>0</v>
      </c>
      <c r="K20" s="444" t="s">
        <v>961</v>
      </c>
      <c r="L20" s="444" t="s">
        <v>972</v>
      </c>
      <c r="M20" s="445" t="s">
        <v>987</v>
      </c>
      <c r="N20" s="445" t="s">
        <v>974</v>
      </c>
      <c r="O20" s="444" t="s">
        <v>969</v>
      </c>
      <c r="P20" s="446" t="s">
        <v>459</v>
      </c>
      <c r="Q20" s="446" t="s">
        <v>968</v>
      </c>
      <c r="R20" s="336">
        <v>1</v>
      </c>
      <c r="S20" s="336">
        <v>1</v>
      </c>
      <c r="T20" s="447">
        <f t="shared" si="0"/>
        <v>0</v>
      </c>
      <c r="U20" s="336">
        <v>0</v>
      </c>
      <c r="V20" s="336">
        <v>14260446.65</v>
      </c>
      <c r="W20" s="445" t="s">
        <v>964</v>
      </c>
    </row>
    <row r="21" spans="1:23" x14ac:dyDescent="0.2">
      <c r="A21" s="441"/>
      <c r="B21" s="442"/>
      <c r="C21" s="150"/>
      <c r="D21" s="150"/>
      <c r="E21" s="442"/>
      <c r="F21" s="442"/>
      <c r="G21" s="442"/>
      <c r="H21" s="442"/>
      <c r="I21" s="442"/>
      <c r="J21" s="442"/>
      <c r="K21" s="444"/>
      <c r="L21" s="444"/>
      <c r="M21" s="444"/>
      <c r="N21" s="444"/>
      <c r="O21" s="444"/>
      <c r="P21" s="446"/>
      <c r="Q21" s="446"/>
    </row>
    <row r="22" spans="1:23" x14ac:dyDescent="0.2">
      <c r="A22" s="441"/>
      <c r="B22" s="442"/>
      <c r="C22" s="150"/>
      <c r="D22" s="150"/>
      <c r="E22" s="442"/>
      <c r="F22" s="442"/>
      <c r="G22" s="442"/>
      <c r="H22" s="442"/>
      <c r="I22" s="442"/>
      <c r="J22" s="442"/>
      <c r="K22" s="444"/>
      <c r="L22" s="444"/>
      <c r="M22" s="444"/>
      <c r="N22" s="444"/>
      <c r="O22" s="444"/>
      <c r="P22" s="446"/>
      <c r="Q22" s="446"/>
    </row>
    <row r="23" spans="1:23" x14ac:dyDescent="0.2">
      <c r="A23" s="441"/>
      <c r="B23" s="442"/>
      <c r="C23" s="150"/>
      <c r="D23" s="150"/>
      <c r="E23" s="442"/>
      <c r="F23" s="442"/>
      <c r="G23" s="442"/>
      <c r="H23" s="442"/>
      <c r="I23" s="442"/>
      <c r="J23" s="442"/>
      <c r="K23" s="444"/>
      <c r="L23" s="444"/>
      <c r="M23" s="444"/>
      <c r="N23" s="444"/>
      <c r="O23" s="444"/>
      <c r="P23" s="446"/>
      <c r="Q23" s="446"/>
    </row>
    <row r="24" spans="1:23" x14ac:dyDescent="0.2">
      <c r="A24" s="441"/>
      <c r="B24" s="442"/>
      <c r="C24" s="150"/>
      <c r="D24" s="150"/>
      <c r="E24" s="442"/>
      <c r="F24" s="442"/>
      <c r="G24" s="442"/>
      <c r="H24" s="442"/>
      <c r="I24" s="442"/>
      <c r="J24" s="442"/>
      <c r="K24" s="442"/>
      <c r="L24" s="442"/>
    </row>
    <row r="25" spans="1:23" x14ac:dyDescent="0.2">
      <c r="A25" s="441"/>
      <c r="B25" s="442"/>
      <c r="C25" s="150"/>
      <c r="D25" s="150"/>
      <c r="E25" s="442"/>
      <c r="F25" s="442"/>
      <c r="G25" s="442"/>
      <c r="H25" s="442"/>
      <c r="I25" s="442"/>
      <c r="J25" s="442"/>
      <c r="K25" s="442"/>
      <c r="L25" s="442"/>
    </row>
    <row r="26" spans="1:23" x14ac:dyDescent="0.2">
      <c r="A26" s="441"/>
      <c r="B26" s="442"/>
      <c r="C26" s="150"/>
      <c r="D26" s="150"/>
      <c r="E26" s="442"/>
      <c r="F26" s="442"/>
      <c r="G26" s="442"/>
      <c r="H26" s="442"/>
      <c r="I26" s="442"/>
      <c r="J26" s="442"/>
      <c r="K26" s="442"/>
      <c r="L26" s="442"/>
    </row>
    <row r="27" spans="1:23" x14ac:dyDescent="0.2">
      <c r="A27" s="441"/>
      <c r="B27" s="442"/>
      <c r="C27" s="150"/>
      <c r="D27" s="150"/>
      <c r="E27" s="442"/>
      <c r="F27" s="442"/>
      <c r="G27" s="442"/>
      <c r="H27" s="442"/>
      <c r="I27" s="442"/>
      <c r="J27" s="442"/>
      <c r="K27" s="442"/>
      <c r="L27" s="442"/>
    </row>
    <row r="28" spans="1:23" x14ac:dyDescent="0.2">
      <c r="C28" s="186"/>
      <c r="D28" s="186"/>
    </row>
    <row r="29" spans="1:23" x14ac:dyDescent="0.2">
      <c r="C29" s="186"/>
      <c r="D29" s="186"/>
    </row>
    <row r="30" spans="1:23" x14ac:dyDescent="0.2">
      <c r="C30" s="186"/>
      <c r="D30" s="186"/>
    </row>
    <row r="31" spans="1:23" x14ac:dyDescent="0.2">
      <c r="C31" s="186"/>
      <c r="D31" s="186"/>
    </row>
    <row r="32" spans="1:23" x14ac:dyDescent="0.2">
      <c r="C32" s="186"/>
      <c r="D32" s="186"/>
    </row>
    <row r="33" spans="3:4" x14ac:dyDescent="0.2">
      <c r="C33" s="186"/>
      <c r="D33" s="186"/>
    </row>
    <row r="34" spans="3:4" x14ac:dyDescent="0.2">
      <c r="C34" s="186"/>
      <c r="D34" s="186"/>
    </row>
    <row r="35" spans="3:4" x14ac:dyDescent="0.2">
      <c r="C35" s="186"/>
      <c r="D35" s="186"/>
    </row>
    <row r="36" spans="3:4" x14ac:dyDescent="0.2">
      <c r="C36" s="186"/>
      <c r="D36" s="186"/>
    </row>
  </sheetData>
  <pageMargins left="0.70866141732283472" right="0.70866141732283472" top="0.74803149606299213" bottom="0.74803149606299213" header="0.31496062992125984" footer="0.31496062992125984"/>
  <pageSetup scale="3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B40D6-8E99-4F9E-AA95-12145481E75C}">
  <sheetPr codeName="Sheet3">
    <pageSetUpPr fitToPage="1"/>
  </sheetPr>
  <dimension ref="A1:F47"/>
  <sheetViews>
    <sheetView topLeftCell="A25" workbookViewId="0">
      <selection activeCell="F40" sqref="F40"/>
    </sheetView>
  </sheetViews>
  <sheetFormatPr baseColWidth="10" defaultColWidth="12" defaultRowHeight="11.25" x14ac:dyDescent="0.2"/>
  <cols>
    <col min="1" max="1" width="57.83203125" style="48" customWidth="1"/>
    <col min="2" max="5" width="20.83203125" style="49" customWidth="1"/>
    <col min="6" max="6" width="18.33203125" style="49" customWidth="1"/>
    <col min="7" max="16384" width="12" style="50"/>
  </cols>
  <sheetData>
    <row r="1" spans="1:6" ht="45" customHeight="1" x14ac:dyDescent="0.2">
      <c r="A1" s="14" t="s">
        <v>120</v>
      </c>
      <c r="B1" s="13"/>
      <c r="C1" s="13"/>
      <c r="D1" s="13"/>
      <c r="E1" s="13"/>
      <c r="F1" s="12"/>
    </row>
    <row r="2" spans="1:6" s="48" customFormat="1" ht="60.75" customHeight="1" x14ac:dyDescent="0.2">
      <c r="A2" s="51" t="s">
        <v>55</v>
      </c>
      <c r="B2" s="52" t="s">
        <v>121</v>
      </c>
      <c r="C2" s="52" t="s">
        <v>122</v>
      </c>
      <c r="D2" s="52" t="s">
        <v>123</v>
      </c>
      <c r="E2" s="52" t="s">
        <v>124</v>
      </c>
      <c r="F2" s="52" t="s">
        <v>125</v>
      </c>
    </row>
    <row r="3" spans="1:6" s="48" customFormat="1" ht="11.25" customHeight="1" x14ac:dyDescent="0.2">
      <c r="A3" s="53"/>
      <c r="B3" s="54"/>
      <c r="C3" s="54"/>
      <c r="D3" s="54"/>
      <c r="E3" s="54"/>
      <c r="F3" s="54"/>
    </row>
    <row r="4" spans="1:6" ht="11.25" customHeight="1" x14ac:dyDescent="0.2">
      <c r="A4" s="55" t="s">
        <v>126</v>
      </c>
      <c r="B4" s="56">
        <v>80516947.400000006</v>
      </c>
      <c r="C4" s="54"/>
      <c r="D4" s="54"/>
      <c r="E4" s="54"/>
      <c r="F4" s="56">
        <v>80516947.400000006</v>
      </c>
    </row>
    <row r="5" spans="1:6" ht="11.25" customHeight="1" x14ac:dyDescent="0.2">
      <c r="A5" s="57" t="s">
        <v>4</v>
      </c>
      <c r="B5" s="58">
        <v>80516947.400000006</v>
      </c>
      <c r="C5" s="54"/>
      <c r="D5" s="54"/>
      <c r="E5" s="54"/>
      <c r="F5" s="56">
        <v>80516947.400000006</v>
      </c>
    </row>
    <row r="6" spans="1:6" ht="11.25" customHeight="1" x14ac:dyDescent="0.2">
      <c r="A6" s="57" t="s">
        <v>107</v>
      </c>
      <c r="B6" s="58">
        <v>0</v>
      </c>
      <c r="C6" s="54"/>
      <c r="D6" s="54"/>
      <c r="E6" s="54"/>
      <c r="F6" s="56">
        <v>0</v>
      </c>
    </row>
    <row r="7" spans="1:6" ht="11.25" customHeight="1" x14ac:dyDescent="0.2">
      <c r="A7" s="57" t="s">
        <v>108</v>
      </c>
      <c r="B7" s="58">
        <v>0</v>
      </c>
      <c r="C7" s="54"/>
      <c r="D7" s="54"/>
      <c r="E7" s="54"/>
      <c r="F7" s="56">
        <v>0</v>
      </c>
    </row>
    <row r="8" spans="1:6" ht="11.25" customHeight="1" x14ac:dyDescent="0.2">
      <c r="A8" s="59"/>
      <c r="B8" s="54"/>
      <c r="C8" s="54"/>
      <c r="D8" s="54"/>
      <c r="E8" s="54"/>
      <c r="F8" s="54"/>
    </row>
    <row r="9" spans="1:6" ht="11.25" customHeight="1" x14ac:dyDescent="0.2">
      <c r="A9" s="55" t="s">
        <v>127</v>
      </c>
      <c r="B9" s="54"/>
      <c r="C9" s="56">
        <v>14193851.66</v>
      </c>
      <c r="D9" s="56">
        <v>-239306.68</v>
      </c>
      <c r="E9" s="54"/>
      <c r="F9" s="56">
        <v>13954544.98</v>
      </c>
    </row>
    <row r="10" spans="1:6" ht="11.25" customHeight="1" x14ac:dyDescent="0.2">
      <c r="A10" s="57" t="s">
        <v>39</v>
      </c>
      <c r="B10" s="54"/>
      <c r="C10" s="54"/>
      <c r="D10" s="58">
        <v>-239306.68</v>
      </c>
      <c r="E10" s="54"/>
      <c r="F10" s="56">
        <v>-239306.68</v>
      </c>
    </row>
    <row r="11" spans="1:6" ht="11.25" customHeight="1" x14ac:dyDescent="0.2">
      <c r="A11" s="57" t="s">
        <v>111</v>
      </c>
      <c r="B11" s="54"/>
      <c r="C11" s="58">
        <v>13435232.310000001</v>
      </c>
      <c r="D11" s="54"/>
      <c r="E11" s="54"/>
      <c r="F11" s="56">
        <v>13435232.310000001</v>
      </c>
    </row>
    <row r="12" spans="1:6" ht="11.25" customHeight="1" x14ac:dyDescent="0.2">
      <c r="A12" s="57" t="s">
        <v>112</v>
      </c>
      <c r="B12" s="54"/>
      <c r="C12" s="58">
        <v>758619.35</v>
      </c>
      <c r="D12" s="54"/>
      <c r="E12" s="54"/>
      <c r="F12" s="56">
        <v>758619.35</v>
      </c>
    </row>
    <row r="13" spans="1:6" ht="11.25" customHeight="1" x14ac:dyDescent="0.2">
      <c r="A13" s="57" t="s">
        <v>113</v>
      </c>
      <c r="B13" s="54"/>
      <c r="C13" s="58">
        <v>0</v>
      </c>
      <c r="D13" s="54"/>
      <c r="E13" s="54"/>
      <c r="F13" s="56">
        <v>0</v>
      </c>
    </row>
    <row r="14" spans="1:6" ht="11.25" customHeight="1" x14ac:dyDescent="0.2">
      <c r="A14" s="57" t="s">
        <v>114</v>
      </c>
      <c r="B14" s="54"/>
      <c r="C14" s="58">
        <v>0</v>
      </c>
      <c r="D14" s="54"/>
      <c r="E14" s="54"/>
      <c r="F14" s="56">
        <v>0</v>
      </c>
    </row>
    <row r="15" spans="1:6" ht="11.25" customHeight="1" x14ac:dyDescent="0.2">
      <c r="A15" s="59"/>
      <c r="B15" s="54"/>
      <c r="C15" s="54"/>
      <c r="D15" s="54"/>
      <c r="E15" s="54"/>
      <c r="F15" s="54"/>
    </row>
    <row r="16" spans="1:6" ht="22.5" x14ac:dyDescent="0.2">
      <c r="A16" s="55" t="s">
        <v>128</v>
      </c>
      <c r="B16" s="54"/>
      <c r="C16" s="54"/>
      <c r="D16" s="54"/>
      <c r="E16" s="56">
        <v>0</v>
      </c>
      <c r="F16" s="56">
        <v>0</v>
      </c>
    </row>
    <row r="17" spans="1:6" ht="11.25" customHeight="1" x14ac:dyDescent="0.2">
      <c r="A17" s="57" t="s">
        <v>116</v>
      </c>
      <c r="B17" s="54"/>
      <c r="C17" s="54"/>
      <c r="D17" s="54"/>
      <c r="E17" s="58">
        <v>0</v>
      </c>
      <c r="F17" s="56">
        <v>0</v>
      </c>
    </row>
    <row r="18" spans="1:6" ht="11.25" customHeight="1" x14ac:dyDescent="0.2">
      <c r="A18" s="57" t="s">
        <v>117</v>
      </c>
      <c r="B18" s="54"/>
      <c r="C18" s="54"/>
      <c r="D18" s="54"/>
      <c r="E18" s="58">
        <v>0</v>
      </c>
      <c r="F18" s="56">
        <v>0</v>
      </c>
    </row>
    <row r="19" spans="1:6" ht="11.25" customHeight="1" x14ac:dyDescent="0.2">
      <c r="A19" s="59"/>
      <c r="B19" s="54"/>
      <c r="C19" s="54"/>
      <c r="D19" s="54"/>
      <c r="E19" s="54"/>
      <c r="F19" s="54"/>
    </row>
    <row r="20" spans="1:6" ht="11.25" customHeight="1" x14ac:dyDescent="0.2">
      <c r="A20" s="55" t="s">
        <v>129</v>
      </c>
      <c r="B20" s="56">
        <v>80516947.400000006</v>
      </c>
      <c r="C20" s="56">
        <v>14193851.66</v>
      </c>
      <c r="D20" s="56">
        <v>-239306.68</v>
      </c>
      <c r="E20" s="56">
        <v>0</v>
      </c>
      <c r="F20" s="56">
        <v>94471492.379999995</v>
      </c>
    </row>
    <row r="21" spans="1:6" ht="11.25" customHeight="1" x14ac:dyDescent="0.2">
      <c r="A21" s="60"/>
      <c r="B21" s="54"/>
      <c r="C21" s="54"/>
      <c r="D21" s="54"/>
      <c r="E21" s="54"/>
      <c r="F21" s="54"/>
    </row>
    <row r="22" spans="1:6" ht="11.25" customHeight="1" x14ac:dyDescent="0.2">
      <c r="A22" s="55" t="s">
        <v>130</v>
      </c>
      <c r="B22" s="56">
        <v>-1089279.54</v>
      </c>
      <c r="C22" s="54"/>
      <c r="D22" s="54"/>
      <c r="E22" s="54"/>
      <c r="F22" s="56">
        <v>-1089279.54</v>
      </c>
    </row>
    <row r="23" spans="1:6" ht="11.25" customHeight="1" x14ac:dyDescent="0.2">
      <c r="A23" s="57" t="s">
        <v>4</v>
      </c>
      <c r="B23" s="58">
        <v>-1089279.54</v>
      </c>
      <c r="C23" s="54"/>
      <c r="D23" s="54"/>
      <c r="E23" s="54"/>
      <c r="F23" s="56">
        <v>-1089279.54</v>
      </c>
    </row>
    <row r="24" spans="1:6" ht="11.25" customHeight="1" x14ac:dyDescent="0.2">
      <c r="A24" s="57" t="s">
        <v>107</v>
      </c>
      <c r="B24" s="58">
        <v>0</v>
      </c>
      <c r="C24" s="54"/>
      <c r="D24" s="54"/>
      <c r="E24" s="54"/>
      <c r="F24" s="56">
        <v>0</v>
      </c>
    </row>
    <row r="25" spans="1:6" ht="11.25" customHeight="1" x14ac:dyDescent="0.2">
      <c r="A25" s="57" t="s">
        <v>108</v>
      </c>
      <c r="B25" s="58">
        <v>0</v>
      </c>
      <c r="C25" s="54"/>
      <c r="D25" s="54"/>
      <c r="E25" s="54"/>
      <c r="F25" s="56">
        <v>0</v>
      </c>
    </row>
    <row r="26" spans="1:6" ht="11.25" customHeight="1" x14ac:dyDescent="0.2">
      <c r="A26" s="59"/>
      <c r="B26" s="54"/>
      <c r="C26" s="54"/>
      <c r="D26" s="54"/>
      <c r="E26" s="54"/>
      <c r="F26" s="54"/>
    </row>
    <row r="27" spans="1:6" ht="22.5" x14ac:dyDescent="0.2">
      <c r="A27" s="55" t="s">
        <v>131</v>
      </c>
      <c r="B27" s="54"/>
      <c r="C27" s="56">
        <v>-1713510.97</v>
      </c>
      <c r="D27" s="56">
        <v>-2759806.77</v>
      </c>
      <c r="E27" s="54"/>
      <c r="F27" s="56">
        <v>-4473317.74</v>
      </c>
    </row>
    <row r="28" spans="1:6" ht="11.25" customHeight="1" x14ac:dyDescent="0.2">
      <c r="A28" s="57" t="s">
        <v>39</v>
      </c>
      <c r="B28" s="54"/>
      <c r="C28" s="54"/>
      <c r="D28" s="58">
        <v>-2999113.45</v>
      </c>
      <c r="E28" s="54"/>
      <c r="F28" s="56">
        <v>-2999113.45</v>
      </c>
    </row>
    <row r="29" spans="1:6" ht="11.25" customHeight="1" x14ac:dyDescent="0.2">
      <c r="A29" s="57" t="s">
        <v>111</v>
      </c>
      <c r="B29" s="54"/>
      <c r="C29" s="58">
        <v>-1713510.97</v>
      </c>
      <c r="D29" s="58">
        <v>239306.68</v>
      </c>
      <c r="E29" s="54"/>
      <c r="F29" s="56">
        <v>-1474204.29</v>
      </c>
    </row>
    <row r="30" spans="1:6" ht="11.25" customHeight="1" x14ac:dyDescent="0.2">
      <c r="A30" s="57" t="s">
        <v>112</v>
      </c>
      <c r="B30" s="54"/>
      <c r="C30" s="54"/>
      <c r="D30" s="61">
        <v>0</v>
      </c>
      <c r="E30" s="54"/>
      <c r="F30" s="56">
        <v>0</v>
      </c>
    </row>
    <row r="31" spans="1:6" ht="11.25" customHeight="1" x14ac:dyDescent="0.2">
      <c r="A31" s="57" t="s">
        <v>113</v>
      </c>
      <c r="B31" s="54"/>
      <c r="C31" s="54"/>
      <c r="D31" s="61">
        <v>0</v>
      </c>
      <c r="E31" s="54"/>
      <c r="F31" s="56">
        <v>0</v>
      </c>
    </row>
    <row r="32" spans="1:6" ht="11.25" customHeight="1" x14ac:dyDescent="0.2">
      <c r="A32" s="57" t="s">
        <v>114</v>
      </c>
      <c r="B32" s="54"/>
      <c r="C32" s="54"/>
      <c r="D32" s="61">
        <v>0</v>
      </c>
      <c r="E32" s="54"/>
      <c r="F32" s="56">
        <v>0</v>
      </c>
    </row>
    <row r="33" spans="1:6" ht="11.25" customHeight="1" x14ac:dyDescent="0.2">
      <c r="A33" s="59"/>
      <c r="B33" s="54"/>
      <c r="C33" s="54"/>
      <c r="D33" s="54"/>
      <c r="E33" s="54"/>
      <c r="F33" s="54"/>
    </row>
    <row r="34" spans="1:6" ht="22.5" x14ac:dyDescent="0.2">
      <c r="A34" s="55" t="s">
        <v>132</v>
      </c>
      <c r="B34" s="54"/>
      <c r="C34" s="54"/>
      <c r="D34" s="54"/>
      <c r="E34" s="56">
        <v>0</v>
      </c>
      <c r="F34" s="56">
        <v>0</v>
      </c>
    </row>
    <row r="35" spans="1:6" ht="11.25" customHeight="1" x14ac:dyDescent="0.2">
      <c r="A35" s="57" t="s">
        <v>116</v>
      </c>
      <c r="B35" s="54"/>
      <c r="C35" s="54"/>
      <c r="D35" s="54"/>
      <c r="E35" s="58">
        <v>0</v>
      </c>
      <c r="F35" s="56">
        <v>0</v>
      </c>
    </row>
    <row r="36" spans="1:6" ht="11.25" customHeight="1" x14ac:dyDescent="0.2">
      <c r="A36" s="57" t="s">
        <v>117</v>
      </c>
      <c r="B36" s="54"/>
      <c r="C36" s="54"/>
      <c r="D36" s="54"/>
      <c r="E36" s="58">
        <v>0</v>
      </c>
      <c r="F36" s="56">
        <v>0</v>
      </c>
    </row>
    <row r="37" spans="1:6" ht="11.25" customHeight="1" x14ac:dyDescent="0.2">
      <c r="A37" s="59"/>
      <c r="B37" s="54"/>
      <c r="C37" s="54"/>
      <c r="D37" s="54"/>
      <c r="E37" s="54"/>
      <c r="F37" s="54"/>
    </row>
    <row r="38" spans="1:6" ht="11.25" customHeight="1" x14ac:dyDescent="0.2">
      <c r="A38" s="55" t="s">
        <v>133</v>
      </c>
      <c r="B38" s="62">
        <v>79427667.859999999</v>
      </c>
      <c r="C38" s="62">
        <v>12480340.689999999</v>
      </c>
      <c r="D38" s="62">
        <v>-2999113.45</v>
      </c>
      <c r="E38" s="62">
        <v>0</v>
      </c>
      <c r="F38" s="62">
        <v>88908895.099999994</v>
      </c>
    </row>
    <row r="39" spans="1:6" x14ac:dyDescent="0.2">
      <c r="A39" s="63"/>
      <c r="B39" s="64"/>
      <c r="C39" s="64"/>
      <c r="D39" s="64"/>
      <c r="E39" s="64"/>
      <c r="F39" s="64"/>
    </row>
    <row r="40" spans="1:6" ht="12.75" x14ac:dyDescent="0.2">
      <c r="A40" s="18" t="s">
        <v>56</v>
      </c>
    </row>
    <row r="43" spans="1:6" ht="15" x14ac:dyDescent="0.25">
      <c r="A43" s="29"/>
    </row>
    <row r="44" spans="1:6" ht="15" x14ac:dyDescent="0.25">
      <c r="A44" s="29" t="s">
        <v>57</v>
      </c>
    </row>
    <row r="45" spans="1:6" ht="15" x14ac:dyDescent="0.25">
      <c r="A45" s="29" t="s">
        <v>58</v>
      </c>
    </row>
    <row r="46" spans="1:6" ht="15" x14ac:dyDescent="0.25">
      <c r="A46" s="29" t="s">
        <v>59</v>
      </c>
    </row>
    <row r="47" spans="1:6" ht="15" x14ac:dyDescent="0.25">
      <c r="A47" s="29" t="s">
        <v>60</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B9E79-83BC-4DDE-A6BC-F42503DABDC3}">
  <sheetPr codeName="Sheet24"/>
  <dimension ref="A1:E32"/>
  <sheetViews>
    <sheetView workbookViewId="0">
      <selection activeCell="B23" sqref="B23"/>
    </sheetView>
  </sheetViews>
  <sheetFormatPr baseColWidth="10" defaultColWidth="11.6640625" defaultRowHeight="11.25" x14ac:dyDescent="0.2"/>
  <cols>
    <col min="1" max="1" width="67.6640625" customWidth="1"/>
    <col min="2" max="2" width="21.83203125" customWidth="1"/>
    <col min="3" max="3" width="12" style="450"/>
  </cols>
  <sheetData>
    <row r="1" spans="1:4" ht="12" x14ac:dyDescent="0.2">
      <c r="A1" s="449" t="s">
        <v>988</v>
      </c>
      <c r="B1" s="449" t="s">
        <v>820</v>
      </c>
      <c r="C1" s="450" t="s">
        <v>962</v>
      </c>
      <c r="D1" s="451"/>
    </row>
    <row r="2" spans="1:4" ht="12" x14ac:dyDescent="0.2">
      <c r="A2" s="449" t="s">
        <v>989</v>
      </c>
      <c r="B2" s="449" t="s">
        <v>828</v>
      </c>
      <c r="C2" s="450" t="s">
        <v>990</v>
      </c>
      <c r="D2" s="451"/>
    </row>
    <row r="3" spans="1:4" ht="12" x14ac:dyDescent="0.2">
      <c r="A3" s="449" t="s">
        <v>991</v>
      </c>
      <c r="B3" s="449" t="s">
        <v>992</v>
      </c>
      <c r="C3" s="450" t="s">
        <v>969</v>
      </c>
      <c r="D3" s="451"/>
    </row>
    <row r="4" spans="1:4" ht="12" x14ac:dyDescent="0.2">
      <c r="A4" s="449" t="s">
        <v>993</v>
      </c>
      <c r="B4" s="449" t="s">
        <v>994</v>
      </c>
      <c r="C4" s="450" t="s">
        <v>995</v>
      </c>
      <c r="D4" s="451"/>
    </row>
    <row r="5" spans="1:4" ht="12" x14ac:dyDescent="0.2">
      <c r="A5" s="449" t="s">
        <v>996</v>
      </c>
      <c r="B5" s="452"/>
      <c r="D5" s="451"/>
    </row>
    <row r="6" spans="1:4" ht="12" x14ac:dyDescent="0.2">
      <c r="A6" s="449" t="s">
        <v>997</v>
      </c>
      <c r="B6" s="452"/>
      <c r="D6" s="451"/>
    </row>
    <row r="7" spans="1:4" ht="12" x14ac:dyDescent="0.2">
      <c r="A7" s="449" t="s">
        <v>998</v>
      </c>
      <c r="B7" s="452"/>
      <c r="D7" s="451"/>
    </row>
    <row r="8" spans="1:4" ht="12" x14ac:dyDescent="0.2">
      <c r="A8" s="449" t="s">
        <v>999</v>
      </c>
      <c r="B8" s="452"/>
      <c r="D8" s="451"/>
    </row>
    <row r="9" spans="1:4" ht="12" customHeight="1" x14ac:dyDescent="0.2">
      <c r="A9" s="449" t="s">
        <v>1000</v>
      </c>
      <c r="B9" s="452"/>
      <c r="D9" s="451"/>
    </row>
    <row r="10" spans="1:4" ht="12" x14ac:dyDescent="0.2">
      <c r="A10" s="449" t="s">
        <v>1001</v>
      </c>
      <c r="B10" s="452"/>
      <c r="D10" s="451"/>
    </row>
    <row r="11" spans="1:4" ht="12" x14ac:dyDescent="0.2">
      <c r="A11" s="449" t="s">
        <v>1002</v>
      </c>
      <c r="B11" s="452"/>
      <c r="D11" s="451"/>
    </row>
    <row r="12" spans="1:4" ht="12" x14ac:dyDescent="0.2">
      <c r="A12" s="449" t="s">
        <v>1003</v>
      </c>
      <c r="B12" s="452"/>
      <c r="D12" s="451"/>
    </row>
    <row r="13" spans="1:4" ht="12" x14ac:dyDescent="0.2">
      <c r="A13" s="449" t="s">
        <v>1004</v>
      </c>
      <c r="B13" s="452"/>
      <c r="D13" s="451"/>
    </row>
    <row r="14" spans="1:4" ht="12" x14ac:dyDescent="0.2">
      <c r="A14" s="449" t="s">
        <v>1005</v>
      </c>
      <c r="B14" s="452"/>
      <c r="D14" s="451"/>
    </row>
    <row r="15" spans="1:4" ht="12" x14ac:dyDescent="0.2">
      <c r="A15" s="449" t="s">
        <v>1006</v>
      </c>
      <c r="B15" s="452"/>
      <c r="D15" s="451"/>
    </row>
    <row r="16" spans="1:4" ht="12" x14ac:dyDescent="0.2">
      <c r="A16" s="449" t="s">
        <v>1007</v>
      </c>
      <c r="B16" s="452"/>
      <c r="D16" s="451"/>
    </row>
    <row r="17" spans="1:5" ht="12" x14ac:dyDescent="0.2">
      <c r="A17" s="449" t="s">
        <v>1008</v>
      </c>
      <c r="B17" s="452"/>
      <c r="D17" s="451"/>
    </row>
    <row r="18" spans="1:5" ht="12" x14ac:dyDescent="0.2">
      <c r="A18" s="449" t="s">
        <v>1009</v>
      </c>
      <c r="B18" s="452"/>
      <c r="D18" s="451"/>
    </row>
    <row r="19" spans="1:5" ht="12" x14ac:dyDescent="0.2">
      <c r="A19" s="449" t="s">
        <v>1010</v>
      </c>
      <c r="B19" s="452"/>
      <c r="D19" s="451"/>
    </row>
    <row r="20" spans="1:5" ht="12" x14ac:dyDescent="0.2">
      <c r="A20" s="449" t="s">
        <v>1011</v>
      </c>
      <c r="B20" s="452"/>
      <c r="D20" s="451"/>
    </row>
    <row r="21" spans="1:5" ht="12" x14ac:dyDescent="0.2">
      <c r="A21" s="449" t="s">
        <v>1012</v>
      </c>
      <c r="B21" s="452"/>
      <c r="E21" s="451"/>
    </row>
    <row r="22" spans="1:5" ht="12" x14ac:dyDescent="0.2">
      <c r="A22" s="449" t="s">
        <v>1013</v>
      </c>
      <c r="B22" s="452"/>
      <c r="E22" s="451"/>
    </row>
    <row r="23" spans="1:5" ht="12" x14ac:dyDescent="0.2">
      <c r="A23" s="449" t="s">
        <v>1014</v>
      </c>
      <c r="B23" s="453"/>
      <c r="E23" s="454"/>
    </row>
    <row r="24" spans="1:5" x14ac:dyDescent="0.2">
      <c r="A24" s="455"/>
      <c r="B24" s="456"/>
      <c r="D24" s="456"/>
      <c r="E24" s="456"/>
    </row>
    <row r="25" spans="1:5" x14ac:dyDescent="0.2">
      <c r="A25" s="450"/>
    </row>
    <row r="26" spans="1:5" x14ac:dyDescent="0.2">
      <c r="A26" s="450"/>
    </row>
    <row r="27" spans="1:5" x14ac:dyDescent="0.2">
      <c r="A27" s="450"/>
    </row>
    <row r="28" spans="1:5" x14ac:dyDescent="0.2">
      <c r="A28" s="450"/>
    </row>
    <row r="29" spans="1:5" x14ac:dyDescent="0.2">
      <c r="A29" s="450"/>
    </row>
    <row r="30" spans="1:5" x14ac:dyDescent="0.2">
      <c r="A30" s="450"/>
    </row>
    <row r="31" spans="1:5" x14ac:dyDescent="0.2">
      <c r="A31" s="450"/>
    </row>
    <row r="32" spans="1:5" x14ac:dyDescent="0.2">
      <c r="A32" s="450"/>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AA2CA-18A8-4F53-BFFF-0127642BEEBD}">
  <sheetPr codeName="Sheet25">
    <pageSetUpPr fitToPage="1"/>
  </sheetPr>
  <dimension ref="A1:U7"/>
  <sheetViews>
    <sheetView zoomScale="85" zoomScaleNormal="85" workbookViewId="0">
      <selection activeCell="O46" sqref="O46"/>
    </sheetView>
  </sheetViews>
  <sheetFormatPr baseColWidth="10" defaultColWidth="13.33203125" defaultRowHeight="11.25" customHeight="1" x14ac:dyDescent="0.2"/>
  <cols>
    <col min="1" max="21" width="18.33203125" style="186" customWidth="1"/>
    <col min="22" max="16384" width="13.33203125" style="186"/>
  </cols>
  <sheetData>
    <row r="1" spans="1:21" ht="39.950000000000003" customHeight="1" x14ac:dyDescent="0.2">
      <c r="A1" s="780" t="s">
        <v>1015</v>
      </c>
      <c r="B1" s="781"/>
      <c r="C1" s="781"/>
      <c r="D1" s="781"/>
      <c r="E1" s="781"/>
      <c r="F1" s="781"/>
      <c r="G1" s="781"/>
      <c r="H1" s="781"/>
      <c r="I1" s="781"/>
      <c r="J1" s="781"/>
      <c r="K1" s="781"/>
      <c r="L1" s="781"/>
      <c r="M1" s="781"/>
      <c r="N1" s="781"/>
      <c r="O1" s="781"/>
      <c r="P1" s="781"/>
      <c r="Q1" s="781"/>
      <c r="R1" s="781"/>
      <c r="S1" s="781"/>
      <c r="T1" s="781"/>
      <c r="U1" s="781"/>
    </row>
    <row r="3" spans="1:21" ht="36" customHeight="1" thickBot="1" x14ac:dyDescent="0.25">
      <c r="A3" s="782" t="s">
        <v>1016</v>
      </c>
      <c r="B3" s="783"/>
      <c r="C3" s="783"/>
      <c r="D3" s="783"/>
      <c r="E3" s="782" t="s">
        <v>1017</v>
      </c>
      <c r="F3" s="783"/>
      <c r="G3" s="783"/>
      <c r="H3" s="783"/>
      <c r="I3" s="783"/>
      <c r="J3" s="783"/>
      <c r="K3" s="782" t="s">
        <v>1018</v>
      </c>
      <c r="L3" s="783"/>
      <c r="M3" s="783"/>
      <c r="N3" s="783"/>
      <c r="O3" s="783"/>
      <c r="P3" s="782" t="s">
        <v>1019</v>
      </c>
      <c r="Q3" s="783"/>
      <c r="R3" s="784"/>
      <c r="S3" s="782" t="s">
        <v>1020</v>
      </c>
      <c r="T3" s="783"/>
      <c r="U3" s="783"/>
    </row>
    <row r="4" spans="1:21" ht="45" x14ac:dyDescent="0.2">
      <c r="A4" s="457" t="s">
        <v>1021</v>
      </c>
      <c r="B4" s="457" t="s">
        <v>1022</v>
      </c>
      <c r="C4" s="457" t="s">
        <v>1023</v>
      </c>
      <c r="D4" s="457" t="s">
        <v>1024</v>
      </c>
      <c r="E4" s="457" t="s">
        <v>1025</v>
      </c>
      <c r="F4" s="457" t="s">
        <v>1026</v>
      </c>
      <c r="G4" s="457" t="s">
        <v>1027</v>
      </c>
      <c r="H4" s="457" t="s">
        <v>1028</v>
      </c>
      <c r="I4" s="457" t="s">
        <v>1029</v>
      </c>
      <c r="J4" s="457" t="s">
        <v>1030</v>
      </c>
      <c r="K4" s="457" t="s">
        <v>1031</v>
      </c>
      <c r="L4" s="457" t="s">
        <v>1032</v>
      </c>
      <c r="M4" s="457" t="s">
        <v>1033</v>
      </c>
      <c r="N4" s="457" t="s">
        <v>1034</v>
      </c>
      <c r="O4" s="457" t="s">
        <v>1035</v>
      </c>
      <c r="P4" s="457" t="s">
        <v>1036</v>
      </c>
      <c r="Q4" s="457" t="s">
        <v>1037</v>
      </c>
      <c r="R4" s="457" t="s">
        <v>1038</v>
      </c>
      <c r="S4" s="457" t="s">
        <v>1039</v>
      </c>
      <c r="T4" s="457" t="s">
        <v>1040</v>
      </c>
      <c r="U4" s="457" t="s">
        <v>1041</v>
      </c>
    </row>
    <row r="5" spans="1:21" x14ac:dyDescent="0.2">
      <c r="A5" s="186">
        <v>1.1000000000000001</v>
      </c>
      <c r="B5" s="186" t="s">
        <v>1042</v>
      </c>
      <c r="C5" s="186" t="s">
        <v>1042</v>
      </c>
      <c r="D5" s="186" t="s">
        <v>1042</v>
      </c>
      <c r="E5" s="186" t="s">
        <v>1042</v>
      </c>
      <c r="F5" s="186" t="s">
        <v>1042</v>
      </c>
      <c r="G5" s="186" t="s">
        <v>1042</v>
      </c>
      <c r="H5" s="186" t="s">
        <v>1042</v>
      </c>
      <c r="I5" s="186" t="s">
        <v>1042</v>
      </c>
      <c r="J5" s="186" t="s">
        <v>1042</v>
      </c>
      <c r="K5" s="186" t="s">
        <v>1042</v>
      </c>
      <c r="L5" s="186" t="s">
        <v>1042</v>
      </c>
      <c r="M5" s="186" t="s">
        <v>1042</v>
      </c>
      <c r="N5" s="186" t="s">
        <v>1042</v>
      </c>
      <c r="O5" s="186" t="s">
        <v>1042</v>
      </c>
      <c r="P5" s="186" t="s">
        <v>1042</v>
      </c>
      <c r="Q5" s="186" t="s">
        <v>1042</v>
      </c>
      <c r="R5" s="186" t="s">
        <v>1042</v>
      </c>
      <c r="S5" s="186" t="s">
        <v>1042</v>
      </c>
      <c r="T5" s="186" t="s">
        <v>1042</v>
      </c>
      <c r="U5" s="186" t="s">
        <v>1042</v>
      </c>
    </row>
    <row r="7" spans="1:21" x14ac:dyDescent="0.2">
      <c r="E7" s="186" t="s">
        <v>1043</v>
      </c>
    </row>
  </sheetData>
  <mergeCells count="6">
    <mergeCell ref="A1:U1"/>
    <mergeCell ref="A3:D3"/>
    <mergeCell ref="E3:J3"/>
    <mergeCell ref="K3:O3"/>
    <mergeCell ref="P3:R3"/>
    <mergeCell ref="S3:U3"/>
  </mergeCells>
  <pageMargins left="0.70866141732283472" right="0.70866141732283472" top="0.74803149606299213" bottom="0.74803149606299213" header="0.31496062992125984" footer="0.31496062992125984"/>
  <pageSetup scale="37" fitToHeight="2"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2815F-32BB-46C9-B1FB-130051EA8348}">
  <sheetPr codeName="Sheet27">
    <pageSetUpPr fitToPage="1"/>
  </sheetPr>
  <dimension ref="B1:D40"/>
  <sheetViews>
    <sheetView workbookViewId="0">
      <selection activeCell="B2" sqref="B2"/>
    </sheetView>
  </sheetViews>
  <sheetFormatPr baseColWidth="10" defaultColWidth="11.6640625" defaultRowHeight="11.25" x14ac:dyDescent="0.2"/>
  <cols>
    <col min="2" max="2" width="12.83203125" customWidth="1"/>
    <col min="3" max="3" width="65.83203125" customWidth="1"/>
    <col min="4" max="4" width="20.83203125" customWidth="1"/>
  </cols>
  <sheetData>
    <row r="1" spans="2:4" ht="39.950000000000003" customHeight="1" x14ac:dyDescent="0.2">
      <c r="B1" s="14" t="s">
        <v>1044</v>
      </c>
      <c r="C1" s="13"/>
      <c r="D1" s="12"/>
    </row>
    <row r="2" spans="2:4" ht="33.75" customHeight="1" x14ac:dyDescent="0.2">
      <c r="B2" s="458" t="s">
        <v>1045</v>
      </c>
      <c r="C2" s="458" t="s">
        <v>1046</v>
      </c>
      <c r="D2" s="458" t="s">
        <v>1047</v>
      </c>
    </row>
    <row r="3" spans="2:4" x14ac:dyDescent="0.2">
      <c r="B3" s="459"/>
      <c r="C3" s="459"/>
      <c r="D3" s="460"/>
    </row>
    <row r="4" spans="2:4" ht="23.25" customHeight="1" thickBot="1" x14ac:dyDescent="0.25">
      <c r="B4" s="794" t="s">
        <v>1048</v>
      </c>
      <c r="C4" s="794"/>
      <c r="D4" s="794"/>
    </row>
    <row r="5" spans="2:4" ht="11.25" customHeight="1" x14ac:dyDescent="0.2">
      <c r="B5" s="785" t="s">
        <v>1049</v>
      </c>
      <c r="C5" s="786"/>
      <c r="D5" s="787"/>
    </row>
    <row r="6" spans="2:4" ht="11.25" customHeight="1" x14ac:dyDescent="0.2">
      <c r="B6" s="788"/>
      <c r="C6" s="789"/>
      <c r="D6" s="790"/>
    </row>
    <row r="7" spans="2:4" ht="11.25" customHeight="1" x14ac:dyDescent="0.2">
      <c r="B7" s="788"/>
      <c r="C7" s="789"/>
      <c r="D7" s="790"/>
    </row>
    <row r="8" spans="2:4" ht="11.25" customHeight="1" x14ac:dyDescent="0.2">
      <c r="B8" s="788"/>
      <c r="C8" s="789"/>
      <c r="D8" s="790"/>
    </row>
    <row r="9" spans="2:4" ht="12" customHeight="1" thickBot="1" x14ac:dyDescent="0.25">
      <c r="B9" s="791"/>
      <c r="C9" s="792"/>
      <c r="D9" s="793"/>
    </row>
    <row r="10" spans="2:4" x14ac:dyDescent="0.2">
      <c r="B10" s="459"/>
      <c r="C10" s="459"/>
      <c r="D10" s="460"/>
    </row>
    <row r="11" spans="2:4" x14ac:dyDescent="0.2">
      <c r="B11" s="459"/>
      <c r="C11" s="459"/>
      <c r="D11" s="460"/>
    </row>
    <row r="12" spans="2:4" x14ac:dyDescent="0.2">
      <c r="B12" s="459"/>
      <c r="C12" s="459"/>
      <c r="D12" s="460"/>
    </row>
    <row r="13" spans="2:4" x14ac:dyDescent="0.2">
      <c r="B13" s="459"/>
      <c r="C13" s="459"/>
      <c r="D13" s="460"/>
    </row>
    <row r="14" spans="2:4" x14ac:dyDescent="0.2">
      <c r="B14" s="459"/>
      <c r="C14" s="459"/>
      <c r="D14" s="460"/>
    </row>
    <row r="15" spans="2:4" x14ac:dyDescent="0.2">
      <c r="B15" s="459"/>
      <c r="C15" s="459"/>
      <c r="D15" s="460"/>
    </row>
    <row r="16" spans="2:4" x14ac:dyDescent="0.2">
      <c r="B16" s="459"/>
      <c r="C16" s="459"/>
      <c r="D16" s="460"/>
    </row>
    <row r="17" spans="2:4" x14ac:dyDescent="0.2">
      <c r="B17" s="459"/>
      <c r="C17" s="459"/>
      <c r="D17" s="460"/>
    </row>
    <row r="18" spans="2:4" x14ac:dyDescent="0.2">
      <c r="B18" s="459"/>
      <c r="C18" s="459"/>
      <c r="D18" s="460"/>
    </row>
    <row r="19" spans="2:4" x14ac:dyDescent="0.2">
      <c r="B19" s="459"/>
      <c r="C19" s="459"/>
      <c r="D19" s="460"/>
    </row>
    <row r="20" spans="2:4" x14ac:dyDescent="0.2">
      <c r="B20" s="459"/>
      <c r="C20" s="459"/>
      <c r="D20" s="460"/>
    </row>
    <row r="21" spans="2:4" x14ac:dyDescent="0.2">
      <c r="B21" s="459"/>
      <c r="C21" s="459"/>
      <c r="D21" s="460"/>
    </row>
    <row r="22" spans="2:4" x14ac:dyDescent="0.2">
      <c r="B22" s="459"/>
      <c r="C22" s="461"/>
      <c r="D22" s="460"/>
    </row>
    <row r="23" spans="2:4" x14ac:dyDescent="0.2">
      <c r="B23" s="459"/>
      <c r="C23" s="459"/>
      <c r="D23" s="460"/>
    </row>
    <row r="24" spans="2:4" x14ac:dyDescent="0.2">
      <c r="B24" s="459"/>
      <c r="C24" s="459"/>
      <c r="D24" s="460"/>
    </row>
    <row r="25" spans="2:4" x14ac:dyDescent="0.2">
      <c r="B25" s="459"/>
      <c r="C25" s="459"/>
      <c r="D25" s="460"/>
    </row>
    <row r="26" spans="2:4" x14ac:dyDescent="0.2">
      <c r="B26" s="459"/>
      <c r="C26" s="459"/>
      <c r="D26" s="460"/>
    </row>
    <row r="27" spans="2:4" x14ac:dyDescent="0.2">
      <c r="B27" s="459"/>
      <c r="C27" s="459"/>
      <c r="D27" s="460"/>
    </row>
    <row r="28" spans="2:4" x14ac:dyDescent="0.2">
      <c r="B28" s="459"/>
      <c r="C28" s="459"/>
      <c r="D28" s="460"/>
    </row>
    <row r="29" spans="2:4" x14ac:dyDescent="0.2">
      <c r="B29" s="459"/>
      <c r="C29" s="459"/>
      <c r="D29" s="460"/>
    </row>
    <row r="30" spans="2:4" x14ac:dyDescent="0.2">
      <c r="B30" s="459"/>
      <c r="C30" s="459"/>
      <c r="D30" s="460"/>
    </row>
    <row r="31" spans="2:4" x14ac:dyDescent="0.2">
      <c r="B31" s="459"/>
      <c r="C31" s="459"/>
      <c r="D31" s="460"/>
    </row>
    <row r="32" spans="2:4" x14ac:dyDescent="0.2">
      <c r="B32" s="459"/>
      <c r="C32" s="459"/>
      <c r="D32" s="460"/>
    </row>
    <row r="33" spans="2:4" x14ac:dyDescent="0.2">
      <c r="B33" s="462"/>
      <c r="C33" s="462"/>
      <c r="D33" s="463"/>
    </row>
    <row r="34" spans="2:4" x14ac:dyDescent="0.2">
      <c r="B34" s="462"/>
      <c r="C34" s="462"/>
      <c r="D34" s="463"/>
    </row>
    <row r="35" spans="2:4" x14ac:dyDescent="0.2">
      <c r="B35" s="462"/>
      <c r="C35" s="462"/>
      <c r="D35" s="463"/>
    </row>
    <row r="36" spans="2:4" x14ac:dyDescent="0.2">
      <c r="B36" s="462"/>
      <c r="C36" s="462"/>
      <c r="D36" s="463"/>
    </row>
    <row r="37" spans="2:4" x14ac:dyDescent="0.2">
      <c r="B37" s="462"/>
      <c r="C37" s="462"/>
      <c r="D37" s="463"/>
    </row>
    <row r="38" spans="2:4" x14ac:dyDescent="0.2">
      <c r="B38" s="462"/>
      <c r="C38" s="462"/>
      <c r="D38" s="463"/>
    </row>
    <row r="39" spans="2:4" x14ac:dyDescent="0.2">
      <c r="B39" s="462"/>
      <c r="C39" s="462"/>
      <c r="D39" s="463"/>
    </row>
    <row r="40" spans="2:4" x14ac:dyDescent="0.2">
      <c r="B40" s="462"/>
      <c r="C40" s="462"/>
      <c r="D40" s="463"/>
    </row>
  </sheetData>
  <sheetProtection formatCells="0" formatColumns="0" formatRows="0" insertRows="0" deleteRows="0" autoFilter="0"/>
  <mergeCells count="3">
    <mergeCell ref="B1:D1"/>
    <mergeCell ref="B5:D9"/>
    <mergeCell ref="B4:D4"/>
  </mergeCells>
  <hyperlinks>
    <hyperlink ref="B5" r:id="rId1" xr:uid="{00000000-0004-0000-2700-000000000000}"/>
  </hyperlinks>
  <pageMargins left="0.70866141732283472" right="0.70866141732283472" top="0.74803149606299213" bottom="0.74803149606299213" header="0.31496062992125984" footer="0.31496062992125984"/>
  <pageSetup scale="77" orientation="portrait" horizontalDpi="1200" verticalDpi="1200"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5F06B-4BF2-49E9-87FB-B20794054384}">
  <sheetPr codeName="Sheet28">
    <pageSetUpPr fitToPage="1"/>
  </sheetPr>
  <dimension ref="A1:C77"/>
  <sheetViews>
    <sheetView workbookViewId="0">
      <selection activeCell="C20" sqref="C20"/>
    </sheetView>
  </sheetViews>
  <sheetFormatPr baseColWidth="10" defaultColWidth="11.6640625" defaultRowHeight="11.25" x14ac:dyDescent="0.2"/>
  <cols>
    <col min="1" max="1" width="13.83203125" customWidth="1"/>
    <col min="2" max="2" width="70.83203125" customWidth="1"/>
    <col min="3" max="3" width="25.83203125" customWidth="1"/>
  </cols>
  <sheetData>
    <row r="1" spans="1:3" ht="39.950000000000003" customHeight="1" x14ac:dyDescent="0.2">
      <c r="A1" s="14" t="s">
        <v>1050</v>
      </c>
      <c r="B1" s="13"/>
      <c r="C1" s="12"/>
    </row>
    <row r="2" spans="1:3" ht="33.75" customHeight="1" x14ac:dyDescent="0.2">
      <c r="A2" s="458" t="s">
        <v>1045</v>
      </c>
      <c r="B2" s="458" t="s">
        <v>1051</v>
      </c>
      <c r="C2" s="458" t="s">
        <v>1047</v>
      </c>
    </row>
    <row r="3" spans="1:3" x14ac:dyDescent="0.2">
      <c r="A3" s="459"/>
      <c r="B3" s="459"/>
      <c r="C3" s="460"/>
    </row>
    <row r="4" spans="1:3" ht="23.25" customHeight="1" thickBot="1" x14ac:dyDescent="0.25">
      <c r="A4" s="794" t="s">
        <v>1048</v>
      </c>
      <c r="B4" s="794"/>
      <c r="C4" s="794"/>
    </row>
    <row r="5" spans="1:3" ht="11.25" customHeight="1" x14ac:dyDescent="0.2">
      <c r="A5" s="785" t="s">
        <v>1049</v>
      </c>
      <c r="B5" s="786"/>
      <c r="C5" s="787"/>
    </row>
    <row r="6" spans="1:3" ht="11.25" customHeight="1" x14ac:dyDescent="0.2">
      <c r="A6" s="788"/>
      <c r="B6" s="789"/>
      <c r="C6" s="790"/>
    </row>
    <row r="7" spans="1:3" ht="11.25" customHeight="1" x14ac:dyDescent="0.2">
      <c r="A7" s="788"/>
      <c r="B7" s="789"/>
      <c r="C7" s="790"/>
    </row>
    <row r="8" spans="1:3" ht="11.25" customHeight="1" x14ac:dyDescent="0.2">
      <c r="A8" s="788"/>
      <c r="B8" s="789"/>
      <c r="C8" s="790"/>
    </row>
    <row r="9" spans="1:3" ht="12" customHeight="1" thickBot="1" x14ac:dyDescent="0.25">
      <c r="A9" s="791"/>
      <c r="B9" s="792"/>
      <c r="C9" s="793"/>
    </row>
    <row r="10" spans="1:3" x14ac:dyDescent="0.2">
      <c r="A10" s="459"/>
      <c r="B10" s="459"/>
      <c r="C10" s="460"/>
    </row>
    <row r="11" spans="1:3" x14ac:dyDescent="0.2">
      <c r="A11" s="459"/>
      <c r="B11" s="459"/>
      <c r="C11" s="460"/>
    </row>
    <row r="12" spans="1:3" x14ac:dyDescent="0.2">
      <c r="A12" s="459"/>
      <c r="B12" s="459"/>
      <c r="C12" s="460"/>
    </row>
    <row r="13" spans="1:3" x14ac:dyDescent="0.2">
      <c r="A13" s="459"/>
      <c r="B13" s="459"/>
      <c r="C13" s="460"/>
    </row>
    <row r="14" spans="1:3" x14ac:dyDescent="0.2">
      <c r="A14" s="459"/>
      <c r="B14" s="459"/>
      <c r="C14" s="460"/>
    </row>
    <row r="15" spans="1:3" x14ac:dyDescent="0.2">
      <c r="A15" s="459"/>
      <c r="B15" s="464"/>
      <c r="C15" s="465"/>
    </row>
    <row r="16" spans="1:3" x14ac:dyDescent="0.2">
      <c r="A16" s="459"/>
      <c r="B16" s="464"/>
      <c r="C16" s="465"/>
    </row>
    <row r="17" spans="1:3" x14ac:dyDescent="0.2">
      <c r="A17" s="459"/>
      <c r="B17" s="464"/>
      <c r="C17" s="465"/>
    </row>
    <row r="18" spans="1:3" x14ac:dyDescent="0.2">
      <c r="A18" s="459"/>
      <c r="B18" s="464"/>
      <c r="C18" s="465"/>
    </row>
    <row r="19" spans="1:3" x14ac:dyDescent="0.2">
      <c r="A19" s="459"/>
      <c r="B19" s="464"/>
      <c r="C19" s="465"/>
    </row>
    <row r="20" spans="1:3" x14ac:dyDescent="0.2">
      <c r="A20" s="459"/>
      <c r="B20" s="464"/>
      <c r="C20" s="465"/>
    </row>
    <row r="21" spans="1:3" x14ac:dyDescent="0.2">
      <c r="A21" s="459"/>
      <c r="B21" s="464"/>
      <c r="C21" s="465"/>
    </row>
    <row r="22" spans="1:3" x14ac:dyDescent="0.2">
      <c r="A22" s="459"/>
      <c r="B22" s="464"/>
      <c r="C22" s="465"/>
    </row>
    <row r="23" spans="1:3" x14ac:dyDescent="0.2">
      <c r="A23" s="459"/>
      <c r="B23" s="464"/>
      <c r="C23" s="465"/>
    </row>
    <row r="24" spans="1:3" x14ac:dyDescent="0.2">
      <c r="A24" s="459"/>
      <c r="B24" s="464"/>
      <c r="C24" s="465"/>
    </row>
    <row r="25" spans="1:3" x14ac:dyDescent="0.2">
      <c r="A25" s="459"/>
      <c r="B25" s="464"/>
      <c r="C25" s="465"/>
    </row>
    <row r="26" spans="1:3" x14ac:dyDescent="0.2">
      <c r="A26" s="459"/>
      <c r="B26" s="464"/>
      <c r="C26" s="465"/>
    </row>
    <row r="27" spans="1:3" x14ac:dyDescent="0.2">
      <c r="A27" s="459"/>
      <c r="B27" s="464"/>
      <c r="C27" s="465"/>
    </row>
    <row r="28" spans="1:3" x14ac:dyDescent="0.2">
      <c r="A28" s="459"/>
      <c r="B28" s="464"/>
      <c r="C28" s="465"/>
    </row>
    <row r="29" spans="1:3" x14ac:dyDescent="0.2">
      <c r="A29" s="459"/>
      <c r="B29" s="464"/>
      <c r="C29" s="465"/>
    </row>
    <row r="30" spans="1:3" x14ac:dyDescent="0.2">
      <c r="A30" s="459"/>
      <c r="B30" s="464"/>
      <c r="C30" s="465"/>
    </row>
    <row r="31" spans="1:3" x14ac:dyDescent="0.2">
      <c r="A31" s="459"/>
      <c r="B31" s="464"/>
      <c r="C31" s="465"/>
    </row>
    <row r="32" spans="1:3" x14ac:dyDescent="0.2">
      <c r="A32" s="459"/>
      <c r="B32" s="464"/>
      <c r="C32" s="465"/>
    </row>
    <row r="33" spans="1:3" x14ac:dyDescent="0.2">
      <c r="A33" s="459"/>
      <c r="B33" s="466"/>
      <c r="C33" s="465"/>
    </row>
    <row r="34" spans="1:3" x14ac:dyDescent="0.2">
      <c r="A34" s="459"/>
      <c r="B34" s="464"/>
      <c r="C34" s="465"/>
    </row>
    <row r="35" spans="1:3" x14ac:dyDescent="0.2">
      <c r="A35" s="459"/>
      <c r="B35" s="464"/>
      <c r="C35" s="465"/>
    </row>
    <row r="36" spans="1:3" x14ac:dyDescent="0.2">
      <c r="A36" s="463"/>
      <c r="B36" s="467"/>
      <c r="C36" s="468"/>
    </row>
    <row r="37" spans="1:3" x14ac:dyDescent="0.2">
      <c r="A37" s="463"/>
      <c r="B37" s="467"/>
      <c r="C37" s="468"/>
    </row>
    <row r="38" spans="1:3" x14ac:dyDescent="0.2">
      <c r="A38" s="463"/>
      <c r="B38" s="467"/>
      <c r="C38" s="468"/>
    </row>
    <row r="39" spans="1:3" x14ac:dyDescent="0.2">
      <c r="A39" s="463"/>
      <c r="B39" s="467"/>
      <c r="C39" s="468"/>
    </row>
    <row r="40" spans="1:3" x14ac:dyDescent="0.2">
      <c r="A40" s="463"/>
      <c r="B40" s="467"/>
      <c r="C40" s="468"/>
    </row>
    <row r="41" spans="1:3" x14ac:dyDescent="0.2">
      <c r="A41" s="463"/>
      <c r="B41" s="467"/>
      <c r="C41" s="468"/>
    </row>
    <row r="42" spans="1:3" x14ac:dyDescent="0.2">
      <c r="A42" s="463"/>
      <c r="B42" s="467"/>
      <c r="C42" s="468"/>
    </row>
    <row r="43" spans="1:3" x14ac:dyDescent="0.2">
      <c r="A43" s="463"/>
      <c r="B43" s="467"/>
      <c r="C43" s="468"/>
    </row>
    <row r="44" spans="1:3" x14ac:dyDescent="0.2">
      <c r="A44" s="463"/>
      <c r="B44" s="467"/>
      <c r="C44" s="468"/>
    </row>
    <row r="45" spans="1:3" x14ac:dyDescent="0.2">
      <c r="A45" s="463"/>
      <c r="B45" s="467"/>
      <c r="C45" s="468"/>
    </row>
    <row r="46" spans="1:3" x14ac:dyDescent="0.2">
      <c r="A46" s="463"/>
      <c r="B46" s="467"/>
      <c r="C46" s="468"/>
    </row>
    <row r="47" spans="1:3" x14ac:dyDescent="0.2">
      <c r="A47" s="463"/>
      <c r="B47" s="467"/>
      <c r="C47" s="468"/>
    </row>
    <row r="48" spans="1:3" x14ac:dyDescent="0.2">
      <c r="A48" s="463"/>
      <c r="B48" s="467"/>
      <c r="C48" s="468"/>
    </row>
    <row r="49" spans="1:3" x14ac:dyDescent="0.2">
      <c r="A49" s="463"/>
      <c r="B49" s="467"/>
      <c r="C49" s="468"/>
    </row>
    <row r="50" spans="1:3" x14ac:dyDescent="0.2">
      <c r="A50" s="463"/>
      <c r="B50" s="467"/>
      <c r="C50" s="468"/>
    </row>
    <row r="51" spans="1:3" x14ac:dyDescent="0.2">
      <c r="A51" s="463"/>
      <c r="B51" s="467"/>
      <c r="C51" s="468"/>
    </row>
    <row r="52" spans="1:3" x14ac:dyDescent="0.2">
      <c r="A52" s="463"/>
      <c r="B52" s="467"/>
      <c r="C52" s="468"/>
    </row>
    <row r="53" spans="1:3" x14ac:dyDescent="0.2">
      <c r="A53" s="463"/>
      <c r="B53" s="467"/>
      <c r="C53" s="468"/>
    </row>
    <row r="54" spans="1:3" x14ac:dyDescent="0.2">
      <c r="A54" s="463"/>
      <c r="B54" s="467"/>
      <c r="C54" s="468"/>
    </row>
    <row r="55" spans="1:3" x14ac:dyDescent="0.2">
      <c r="A55" s="463"/>
      <c r="B55" s="467"/>
      <c r="C55" s="468"/>
    </row>
    <row r="56" spans="1:3" x14ac:dyDescent="0.2">
      <c r="A56" s="463"/>
      <c r="B56" s="467"/>
      <c r="C56" s="468"/>
    </row>
    <row r="57" spans="1:3" x14ac:dyDescent="0.2">
      <c r="A57" s="463"/>
      <c r="B57" s="467"/>
      <c r="C57" s="468"/>
    </row>
    <row r="58" spans="1:3" x14ac:dyDescent="0.2">
      <c r="A58" s="463"/>
      <c r="B58" s="467"/>
      <c r="C58" s="468"/>
    </row>
    <row r="59" spans="1:3" x14ac:dyDescent="0.2">
      <c r="A59" s="463"/>
      <c r="B59" s="467"/>
      <c r="C59" s="468"/>
    </row>
    <row r="60" spans="1:3" x14ac:dyDescent="0.2">
      <c r="A60" s="463"/>
      <c r="B60" s="467"/>
      <c r="C60" s="468"/>
    </row>
    <row r="61" spans="1:3" x14ac:dyDescent="0.2">
      <c r="A61" s="463"/>
      <c r="B61" s="467"/>
      <c r="C61" s="468"/>
    </row>
    <row r="62" spans="1:3" x14ac:dyDescent="0.2">
      <c r="A62" s="463"/>
      <c r="B62" s="467"/>
      <c r="C62" s="468"/>
    </row>
    <row r="63" spans="1:3" x14ac:dyDescent="0.2">
      <c r="A63" s="463"/>
      <c r="B63" s="467"/>
      <c r="C63" s="468"/>
    </row>
    <row r="64" spans="1:3" x14ac:dyDescent="0.2">
      <c r="A64" s="463"/>
      <c r="B64" s="467"/>
      <c r="C64" s="468"/>
    </row>
    <row r="65" spans="1:3" x14ac:dyDescent="0.2">
      <c r="A65" s="463"/>
      <c r="B65" s="467"/>
      <c r="C65" s="468"/>
    </row>
    <row r="66" spans="1:3" x14ac:dyDescent="0.2">
      <c r="A66" s="463"/>
      <c r="B66" s="467"/>
      <c r="C66" s="468"/>
    </row>
    <row r="67" spans="1:3" x14ac:dyDescent="0.2">
      <c r="A67" s="463"/>
      <c r="B67" s="467"/>
      <c r="C67" s="468"/>
    </row>
    <row r="68" spans="1:3" x14ac:dyDescent="0.2">
      <c r="A68" s="463"/>
      <c r="B68" s="467"/>
      <c r="C68" s="468"/>
    </row>
    <row r="69" spans="1:3" x14ac:dyDescent="0.2">
      <c r="A69" s="463"/>
      <c r="B69" s="467"/>
      <c r="C69" s="468"/>
    </row>
    <row r="70" spans="1:3" x14ac:dyDescent="0.2">
      <c r="A70" s="463"/>
      <c r="B70" s="467"/>
      <c r="C70" s="468"/>
    </row>
    <row r="71" spans="1:3" x14ac:dyDescent="0.2">
      <c r="A71" s="463"/>
      <c r="B71" s="467"/>
      <c r="C71" s="468"/>
    </row>
    <row r="72" spans="1:3" x14ac:dyDescent="0.2">
      <c r="A72" s="463"/>
      <c r="B72" s="467"/>
      <c r="C72" s="468"/>
    </row>
    <row r="73" spans="1:3" x14ac:dyDescent="0.2">
      <c r="A73" s="463"/>
      <c r="B73" s="467"/>
      <c r="C73" s="468"/>
    </row>
    <row r="74" spans="1:3" x14ac:dyDescent="0.2">
      <c r="A74" s="463"/>
      <c r="B74" s="467"/>
      <c r="C74" s="468"/>
    </row>
    <row r="75" spans="1:3" x14ac:dyDescent="0.2">
      <c r="A75" s="463"/>
      <c r="B75" s="467"/>
      <c r="C75" s="468"/>
    </row>
    <row r="76" spans="1:3" x14ac:dyDescent="0.2">
      <c r="A76" s="463"/>
      <c r="B76" s="467"/>
      <c r="C76" s="468"/>
    </row>
    <row r="77" spans="1:3" x14ac:dyDescent="0.2">
      <c r="A77" s="463"/>
      <c r="B77" s="467"/>
      <c r="C77" s="468"/>
    </row>
  </sheetData>
  <sheetProtection formatCells="0" formatColumns="0" formatRows="0" insertRows="0" deleteRows="0" autoFilter="0"/>
  <mergeCells count="3">
    <mergeCell ref="A1:C1"/>
    <mergeCell ref="A4:C4"/>
    <mergeCell ref="A5:C9"/>
  </mergeCells>
  <hyperlinks>
    <hyperlink ref="A5" r:id="rId1" xr:uid="{00000000-0004-0000-2800-000000000000}"/>
  </hyperlinks>
  <pageMargins left="0.70866141732283472" right="0.70866141732283472" top="0.74803149606299213" bottom="0.74803149606299213" header="0.31496062992125984" footer="0.31496062992125984"/>
  <pageSetup scale="78"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DA4B4-B4DE-4510-B368-52642E6FC4CC}">
  <sheetPr codeName="Sheet29"/>
  <dimension ref="A1:E29"/>
  <sheetViews>
    <sheetView showGridLines="0" workbookViewId="0">
      <selection activeCell="E26" sqref="E26"/>
    </sheetView>
  </sheetViews>
  <sheetFormatPr baseColWidth="10" defaultColWidth="13.33203125" defaultRowHeight="11.25" customHeight="1" x14ac:dyDescent="0.2"/>
  <cols>
    <col min="1" max="1" width="1" style="186" customWidth="1"/>
    <col min="2" max="2" width="55.83203125" style="186" customWidth="1"/>
    <col min="3" max="3" width="22.83203125" style="186" customWidth="1"/>
    <col min="4" max="4" width="21.83203125" style="186" customWidth="1"/>
    <col min="5" max="5" width="22.83203125" style="186" customWidth="1"/>
    <col min="6" max="16384" width="13.33203125" style="186"/>
  </cols>
  <sheetData>
    <row r="1" spans="1:5" ht="39.950000000000003" customHeight="1" x14ac:dyDescent="0.2">
      <c r="A1" s="762" t="s">
        <v>1052</v>
      </c>
      <c r="B1" s="763"/>
      <c r="C1" s="763"/>
      <c r="D1" s="763"/>
      <c r="E1" s="764"/>
    </row>
    <row r="2" spans="1:5" x14ac:dyDescent="0.2">
      <c r="A2" s="338"/>
      <c r="B2" s="338"/>
      <c r="C2" s="338"/>
      <c r="D2" s="338"/>
      <c r="E2" s="338"/>
    </row>
    <row r="3" spans="1:5" ht="15" customHeight="1" x14ac:dyDescent="0.2">
      <c r="A3" s="795" t="s">
        <v>55</v>
      </c>
      <c r="B3" s="796"/>
      <c r="C3" s="249" t="s">
        <v>736</v>
      </c>
      <c r="D3" s="249" t="s">
        <v>739</v>
      </c>
      <c r="E3" s="249" t="s">
        <v>1053</v>
      </c>
    </row>
    <row r="4" spans="1:5" ht="12" thickBot="1" x14ac:dyDescent="0.25">
      <c r="A4" s="469"/>
      <c r="B4" s="470"/>
      <c r="C4" s="471"/>
      <c r="D4" s="471"/>
      <c r="E4" s="471"/>
    </row>
    <row r="5" spans="1:5" ht="12.95" customHeight="1" thickBot="1" x14ac:dyDescent="0.25">
      <c r="A5" s="472" t="s">
        <v>1054</v>
      </c>
      <c r="B5" s="473"/>
      <c r="C5" s="474"/>
      <c r="D5" s="474"/>
      <c r="E5" s="475"/>
    </row>
    <row r="6" spans="1:5" ht="12.95" customHeight="1" x14ac:dyDescent="0.2">
      <c r="A6" s="476"/>
      <c r="B6" s="477" t="s">
        <v>1055</v>
      </c>
      <c r="C6" s="478"/>
      <c r="D6" s="478"/>
      <c r="E6" s="478"/>
    </row>
    <row r="7" spans="1:5" ht="12.95" customHeight="1" x14ac:dyDescent="0.2">
      <c r="A7" s="479"/>
      <c r="B7" s="480" t="s">
        <v>1056</v>
      </c>
      <c r="C7" s="481">
        <v>26308334.23</v>
      </c>
      <c r="D7" s="481">
        <v>4986350.37</v>
      </c>
      <c r="E7" s="481">
        <v>4986350.37</v>
      </c>
    </row>
    <row r="8" spans="1:5" ht="12" thickBot="1" x14ac:dyDescent="0.25">
      <c r="A8" s="482"/>
      <c r="B8" s="483"/>
      <c r="C8" s="484"/>
      <c r="D8" s="484"/>
      <c r="E8" s="484"/>
    </row>
    <row r="9" spans="1:5" ht="12.95" customHeight="1" thickBot="1" x14ac:dyDescent="0.25">
      <c r="A9" s="472" t="s">
        <v>1057</v>
      </c>
      <c r="B9" s="485"/>
      <c r="C9" s="474"/>
      <c r="D9" s="474"/>
      <c r="E9" s="475"/>
    </row>
    <row r="10" spans="1:5" ht="12.95" customHeight="1" x14ac:dyDescent="0.2">
      <c r="A10" s="476"/>
      <c r="B10" s="477" t="s">
        <v>1058</v>
      </c>
      <c r="C10" s="478"/>
      <c r="D10" s="478"/>
      <c r="E10" s="478"/>
    </row>
    <row r="11" spans="1:5" ht="12.95" customHeight="1" x14ac:dyDescent="0.2">
      <c r="A11" s="479"/>
      <c r="B11" s="480" t="s">
        <v>1059</v>
      </c>
      <c r="C11" s="481">
        <v>26308334.23</v>
      </c>
      <c r="D11" s="481">
        <v>8818431.1300000008</v>
      </c>
      <c r="E11" s="481">
        <v>8818431.1300000008</v>
      </c>
    </row>
    <row r="12" spans="1:5" ht="12" thickBot="1" x14ac:dyDescent="0.25">
      <c r="A12" s="482"/>
      <c r="B12" s="483"/>
      <c r="C12" s="484"/>
      <c r="D12" s="484"/>
      <c r="E12" s="484"/>
    </row>
    <row r="13" spans="1:5" ht="12.95" customHeight="1" thickBot="1" x14ac:dyDescent="0.25">
      <c r="A13" s="472" t="s">
        <v>1060</v>
      </c>
      <c r="B13" s="485"/>
      <c r="C13" s="474"/>
      <c r="D13" s="474"/>
      <c r="E13" s="475">
        <f>+E7-E11</f>
        <v>-3832080.7600000007</v>
      </c>
    </row>
    <row r="14" spans="1:5" x14ac:dyDescent="0.2">
      <c r="A14" s="486"/>
      <c r="B14" s="487"/>
      <c r="C14" s="488"/>
      <c r="D14" s="488"/>
      <c r="E14" s="488"/>
    </row>
    <row r="15" spans="1:5" ht="15" customHeight="1" x14ac:dyDescent="0.2">
      <c r="A15" s="795" t="s">
        <v>55</v>
      </c>
      <c r="B15" s="796"/>
      <c r="C15" s="249" t="s">
        <v>736</v>
      </c>
      <c r="D15" s="249" t="s">
        <v>739</v>
      </c>
      <c r="E15" s="249" t="s">
        <v>1053</v>
      </c>
    </row>
    <row r="16" spans="1:5" x14ac:dyDescent="0.2">
      <c r="A16" s="479"/>
      <c r="B16" s="480"/>
      <c r="C16" s="489"/>
      <c r="D16" s="489"/>
      <c r="E16" s="489"/>
    </row>
    <row r="17" spans="1:5" ht="12.95" customHeight="1" x14ac:dyDescent="0.2">
      <c r="A17" s="490" t="s">
        <v>1061</v>
      </c>
      <c r="B17" s="480"/>
      <c r="C17" s="489"/>
      <c r="D17" s="489"/>
      <c r="E17" s="489">
        <v>-3832080.7600000007</v>
      </c>
    </row>
    <row r="18" spans="1:5" x14ac:dyDescent="0.2">
      <c r="A18" s="479"/>
      <c r="B18" s="480"/>
      <c r="C18" s="489"/>
      <c r="D18" s="489"/>
      <c r="E18" s="489"/>
    </row>
    <row r="19" spans="1:5" ht="12.95" customHeight="1" x14ac:dyDescent="0.2">
      <c r="A19" s="490" t="s">
        <v>1062</v>
      </c>
      <c r="B19" s="480"/>
      <c r="C19" s="481"/>
      <c r="D19" s="481"/>
      <c r="E19" s="481">
        <v>0</v>
      </c>
    </row>
    <row r="20" spans="1:5" ht="12" thickBot="1" x14ac:dyDescent="0.25">
      <c r="A20" s="482"/>
      <c r="B20" s="491"/>
      <c r="C20" s="484"/>
      <c r="D20" s="484"/>
      <c r="E20" s="484"/>
    </row>
    <row r="21" spans="1:5" ht="12.95" customHeight="1" thickBot="1" x14ac:dyDescent="0.25">
      <c r="A21" s="472" t="s">
        <v>1063</v>
      </c>
      <c r="B21" s="485"/>
      <c r="C21" s="474"/>
      <c r="D21" s="474"/>
      <c r="E21" s="475">
        <f>+E17-E19</f>
        <v>-3832080.7600000007</v>
      </c>
    </row>
    <row r="22" spans="1:5" x14ac:dyDescent="0.2">
      <c r="A22" s="486"/>
      <c r="B22" s="487"/>
      <c r="C22" s="488"/>
      <c r="D22" s="488"/>
      <c r="E22" s="488"/>
    </row>
    <row r="23" spans="1:5" ht="15" customHeight="1" x14ac:dyDescent="0.2">
      <c r="A23" s="795" t="s">
        <v>55</v>
      </c>
      <c r="B23" s="796"/>
      <c r="C23" s="249" t="s">
        <v>736</v>
      </c>
      <c r="D23" s="249" t="s">
        <v>739</v>
      </c>
      <c r="E23" s="249" t="s">
        <v>1053</v>
      </c>
    </row>
    <row r="24" spans="1:5" x14ac:dyDescent="0.2">
      <c r="A24" s="479"/>
      <c r="B24" s="480"/>
      <c r="C24" s="489"/>
      <c r="D24" s="489"/>
      <c r="E24" s="489"/>
    </row>
    <row r="25" spans="1:5" ht="12.95" customHeight="1" x14ac:dyDescent="0.2">
      <c r="A25" s="490" t="s">
        <v>1064</v>
      </c>
      <c r="B25" s="480"/>
      <c r="C25" s="481">
        <v>0</v>
      </c>
      <c r="D25" s="481">
        <v>0</v>
      </c>
      <c r="E25" s="481">
        <v>0</v>
      </c>
    </row>
    <row r="26" spans="1:5" x14ac:dyDescent="0.2">
      <c r="A26" s="479"/>
      <c r="B26" s="480"/>
      <c r="C26" s="481"/>
      <c r="D26" s="481"/>
      <c r="E26" s="481"/>
    </row>
    <row r="27" spans="1:5" ht="12.95" customHeight="1" x14ac:dyDescent="0.2">
      <c r="A27" s="490" t="s">
        <v>1065</v>
      </c>
      <c r="B27" s="480"/>
      <c r="C27" s="481"/>
      <c r="D27" s="481"/>
      <c r="E27" s="481"/>
    </row>
    <row r="28" spans="1:5" ht="12" thickBot="1" x14ac:dyDescent="0.25">
      <c r="A28" s="482"/>
      <c r="B28" s="491"/>
      <c r="C28" s="484"/>
      <c r="D28" s="484"/>
      <c r="E28" s="484"/>
    </row>
    <row r="29" spans="1:5" ht="12.95" customHeight="1" thickBot="1" x14ac:dyDescent="0.25">
      <c r="A29" s="472" t="s">
        <v>1066</v>
      </c>
      <c r="B29" s="485"/>
      <c r="C29" s="474"/>
      <c r="D29" s="474"/>
      <c r="E29" s="475">
        <f>+E25-E27</f>
        <v>0</v>
      </c>
    </row>
  </sheetData>
  <mergeCells count="4">
    <mergeCell ref="A1:E1"/>
    <mergeCell ref="A3:B3"/>
    <mergeCell ref="A15:B15"/>
    <mergeCell ref="A23:B23"/>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DE9EA-AF39-43BE-9B7A-7FFAA3AE8145}">
  <sheetPr codeName="Sheet30"/>
  <dimension ref="A1:C34"/>
  <sheetViews>
    <sheetView showGridLines="0" workbookViewId="0">
      <selection activeCell="A2" sqref="A2:A3"/>
    </sheetView>
  </sheetViews>
  <sheetFormatPr baseColWidth="10" defaultColWidth="13.33203125" defaultRowHeight="11.25" customHeight="1" x14ac:dyDescent="0.2"/>
  <cols>
    <col min="1" max="1" width="65" style="186" customWidth="1"/>
    <col min="2" max="3" width="30" style="186" customWidth="1"/>
    <col min="4" max="16384" width="13.33203125" style="186"/>
  </cols>
  <sheetData>
    <row r="1" spans="1:3" ht="39.950000000000003" customHeight="1" x14ac:dyDescent="0.2">
      <c r="A1" s="797" t="s">
        <v>1067</v>
      </c>
      <c r="B1" s="798"/>
      <c r="C1" s="799"/>
    </row>
    <row r="2" spans="1:3" x14ac:dyDescent="0.2">
      <c r="A2" s="802" t="s">
        <v>1068</v>
      </c>
      <c r="B2" s="800" t="s">
        <v>1069</v>
      </c>
      <c r="C2" s="801"/>
    </row>
    <row r="3" spans="1:3" x14ac:dyDescent="0.2">
      <c r="A3" s="803"/>
      <c r="B3" s="492" t="s">
        <v>1070</v>
      </c>
      <c r="C3" s="493" t="s">
        <v>1071</v>
      </c>
    </row>
    <row r="4" spans="1:3" ht="12" customHeight="1" x14ac:dyDescent="0.2">
      <c r="A4" s="494"/>
      <c r="B4" s="494"/>
      <c r="C4" s="494"/>
    </row>
    <row r="5" spans="1:3" ht="12" customHeight="1" x14ac:dyDescent="0.2">
      <c r="A5" s="494"/>
      <c r="B5" s="494"/>
      <c r="C5" s="494"/>
    </row>
    <row r="6" spans="1:3" ht="12" customHeight="1" x14ac:dyDescent="0.2">
      <c r="A6" s="494" t="s">
        <v>1072</v>
      </c>
      <c r="B6" s="494"/>
      <c r="C6" s="494"/>
    </row>
    <row r="7" spans="1:3" ht="12" customHeight="1" x14ac:dyDescent="0.2">
      <c r="A7" s="494"/>
      <c r="B7" s="494"/>
      <c r="C7" s="494"/>
    </row>
    <row r="8" spans="1:3" ht="12" customHeight="1" x14ac:dyDescent="0.2">
      <c r="A8" s="494"/>
      <c r="B8" s="494"/>
      <c r="C8" s="494"/>
    </row>
    <row r="9" spans="1:3" ht="12" customHeight="1" x14ac:dyDescent="0.2">
      <c r="A9" s="494"/>
      <c r="B9" s="494"/>
      <c r="C9" s="494"/>
    </row>
    <row r="10" spans="1:3" ht="12" customHeight="1" x14ac:dyDescent="0.2">
      <c r="A10" s="495" t="s">
        <v>1073</v>
      </c>
      <c r="B10" s="494"/>
      <c r="C10" s="494"/>
    </row>
    <row r="11" spans="1:3" ht="12" customHeight="1" x14ac:dyDescent="0.2">
      <c r="A11" s="494"/>
      <c r="B11" s="494"/>
      <c r="C11" s="494"/>
    </row>
    <row r="12" spans="1:3" ht="12" customHeight="1" x14ac:dyDescent="0.2">
      <c r="A12" s="494"/>
      <c r="B12" s="494"/>
      <c r="C12" s="494"/>
    </row>
    <row r="13" spans="1:3" ht="12" customHeight="1" x14ac:dyDescent="0.2">
      <c r="A13" s="494"/>
      <c r="B13" s="494"/>
      <c r="C13" s="494"/>
    </row>
    <row r="14" spans="1:3" ht="12" customHeight="1" x14ac:dyDescent="0.2">
      <c r="A14" s="494"/>
      <c r="B14" s="494"/>
      <c r="C14" s="494"/>
    </row>
    <row r="15" spans="1:3" ht="12" customHeight="1" x14ac:dyDescent="0.2">
      <c r="A15" s="494"/>
      <c r="B15" s="494"/>
      <c r="C15" s="494"/>
    </row>
    <row r="16" spans="1:3" ht="12" customHeight="1" x14ac:dyDescent="0.2">
      <c r="A16" s="494"/>
      <c r="B16" s="494"/>
      <c r="C16" s="494"/>
    </row>
    <row r="17" spans="1:3" ht="12" customHeight="1" x14ac:dyDescent="0.2">
      <c r="A17" s="494"/>
      <c r="B17" s="494"/>
      <c r="C17" s="494"/>
    </row>
    <row r="18" spans="1:3" ht="12" customHeight="1" x14ac:dyDescent="0.2">
      <c r="A18" s="494"/>
      <c r="B18" s="494"/>
      <c r="C18" s="494"/>
    </row>
    <row r="19" spans="1:3" ht="12" customHeight="1" x14ac:dyDescent="0.2">
      <c r="A19" s="494"/>
      <c r="B19" s="494"/>
      <c r="C19" s="494"/>
    </row>
    <row r="20" spans="1:3" ht="12" customHeight="1" x14ac:dyDescent="0.2">
      <c r="A20" s="494"/>
      <c r="B20" s="494"/>
      <c r="C20" s="494"/>
    </row>
    <row r="21" spans="1:3" ht="12" customHeight="1" x14ac:dyDescent="0.2">
      <c r="A21" s="494"/>
      <c r="B21" s="494"/>
      <c r="C21" s="494"/>
    </row>
    <row r="22" spans="1:3" ht="12" customHeight="1" x14ac:dyDescent="0.2">
      <c r="A22" s="494"/>
      <c r="B22" s="494"/>
      <c r="C22" s="494"/>
    </row>
    <row r="23" spans="1:3" ht="12" customHeight="1" x14ac:dyDescent="0.2">
      <c r="A23" s="494"/>
      <c r="B23" s="494"/>
      <c r="C23" s="494"/>
    </row>
    <row r="24" spans="1:3" ht="12" customHeight="1" x14ac:dyDescent="0.2">
      <c r="A24" s="494"/>
      <c r="B24" s="494"/>
      <c r="C24" s="494"/>
    </row>
    <row r="25" spans="1:3" ht="12" customHeight="1" x14ac:dyDescent="0.2">
      <c r="A25" s="494"/>
      <c r="B25" s="494"/>
      <c r="C25" s="494"/>
    </row>
    <row r="26" spans="1:3" ht="12" customHeight="1" x14ac:dyDescent="0.2">
      <c r="A26" s="494"/>
      <c r="B26" s="494"/>
      <c r="C26" s="494"/>
    </row>
    <row r="27" spans="1:3" ht="12" customHeight="1" x14ac:dyDescent="0.2">
      <c r="A27" s="494"/>
      <c r="B27" s="494"/>
      <c r="C27" s="494"/>
    </row>
    <row r="28" spans="1:3" ht="12" customHeight="1" x14ac:dyDescent="0.2">
      <c r="A28" s="494"/>
      <c r="B28" s="494"/>
      <c r="C28" s="494"/>
    </row>
    <row r="29" spans="1:3" ht="12" customHeight="1" x14ac:dyDescent="0.2">
      <c r="A29" s="494"/>
      <c r="B29" s="494"/>
      <c r="C29" s="494"/>
    </row>
    <row r="30" spans="1:3" ht="12" customHeight="1" x14ac:dyDescent="0.2">
      <c r="A30" s="494"/>
      <c r="B30" s="494"/>
      <c r="C30" s="494"/>
    </row>
    <row r="31" spans="1:3" ht="12" customHeight="1" x14ac:dyDescent="0.2">
      <c r="A31" s="494"/>
      <c r="B31" s="494"/>
      <c r="C31" s="494"/>
    </row>
    <row r="32" spans="1:3" ht="12" customHeight="1" x14ac:dyDescent="0.2">
      <c r="A32" s="494"/>
      <c r="B32" s="494"/>
      <c r="C32" s="494"/>
    </row>
    <row r="33" spans="1:3" ht="12" customHeight="1" x14ac:dyDescent="0.2">
      <c r="A33" s="494"/>
      <c r="B33" s="494"/>
      <c r="C33" s="494"/>
    </row>
    <row r="34" spans="1:3" ht="12" customHeight="1" x14ac:dyDescent="0.2">
      <c r="A34" s="494"/>
      <c r="B34" s="494"/>
      <c r="C34" s="494"/>
    </row>
  </sheetData>
  <mergeCells count="3">
    <mergeCell ref="A1:C1"/>
    <mergeCell ref="B2:C2"/>
    <mergeCell ref="A2:A3"/>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13B63C-B3D0-49DB-BFFC-D1E4A7572892}">
  <sheetPr codeName="Sheet31"/>
  <dimension ref="A2020"/>
  <sheetViews>
    <sheetView workbookViewId="0"/>
  </sheetViews>
  <sheetFormatPr baseColWidth="10" defaultColWidth="11.6640625" defaultRowHeight="11.25" customHeight="1" x14ac:dyDescent="0.2"/>
  <cols>
    <col min="1" max="1" width="11.6640625" customWidth="1"/>
  </cols>
  <sheetData>
    <row r="2020" spans="1:1" ht="11.25" customHeight="1" x14ac:dyDescent="0.2">
      <c r="A2020" s="104" t="s">
        <v>190</v>
      </c>
    </row>
  </sheetData>
  <sheetProtection algorithmName="SHA-512" hashValue="XaFWTKzy9pIl5adk+cBPWzor96ORHTYpmf/HkdoX/orfHT8dJDRiq6a/e1UEt3wGrcTm4o38yqn8rRgySffMeg==" saltValue="nnKrkgYvfJv2nq5gOqwkPw==" spinCount="100000" sheet="1" objects="1" scenarios="1" selectLockedCells="1"/>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B1EDA-BDED-43C9-A99F-CAE720117F6D}">
  <sheetPr codeName="Sheet32">
    <pageSetUpPr fitToPage="1"/>
  </sheetPr>
  <dimension ref="A1:H41"/>
  <sheetViews>
    <sheetView workbookViewId="0">
      <pane ySplit="2" topLeftCell="A3" activePane="bottomLeft" state="frozen"/>
      <selection pane="bottomLeft" activeCell="A41" sqref="A41"/>
    </sheetView>
  </sheetViews>
  <sheetFormatPr baseColWidth="10" defaultColWidth="12" defaultRowHeight="11.25" customHeight="1" x14ac:dyDescent="0.2"/>
  <cols>
    <col min="1" max="1" width="16.83203125" style="336" customWidth="1"/>
    <col min="2" max="2" width="36.83203125" style="336" customWidth="1"/>
    <col min="3" max="3" width="11.83203125" style="336" customWidth="1"/>
    <col min="4" max="4" width="23.1640625" style="336" customWidth="1"/>
    <col min="5" max="5" width="38.1640625" style="336" customWidth="1"/>
    <col min="6" max="6" width="16.83203125" style="336" customWidth="1"/>
    <col min="7" max="7" width="15.1640625" style="336" customWidth="1"/>
    <col min="8" max="8" width="16.83203125" style="402" customWidth="1"/>
    <col min="9" max="16384" width="12" style="336"/>
  </cols>
  <sheetData>
    <row r="1" spans="1:8" ht="35.1" customHeight="1" x14ac:dyDescent="0.2">
      <c r="A1" s="804" t="s">
        <v>1074</v>
      </c>
      <c r="B1" s="804"/>
      <c r="C1" s="804"/>
      <c r="D1" s="804"/>
      <c r="E1" s="804"/>
      <c r="F1" s="804"/>
      <c r="G1" s="804"/>
      <c r="H1" s="805"/>
    </row>
    <row r="2" spans="1:8" ht="22.5" x14ac:dyDescent="0.2">
      <c r="A2" s="496" t="s">
        <v>192</v>
      </c>
      <c r="B2" s="429" t="s">
        <v>1075</v>
      </c>
      <c r="C2" s="429" t="s">
        <v>1076</v>
      </c>
      <c r="D2" s="429" t="s">
        <v>1077</v>
      </c>
      <c r="E2" s="429" t="s">
        <v>1078</v>
      </c>
      <c r="F2" s="429" t="s">
        <v>1079</v>
      </c>
      <c r="G2" s="429" t="s">
        <v>1080</v>
      </c>
      <c r="H2" s="497" t="s">
        <v>1081</v>
      </c>
    </row>
    <row r="3" spans="1:8" x14ac:dyDescent="0.2">
      <c r="A3" s="498"/>
      <c r="B3" s="498"/>
      <c r="C3" s="498"/>
      <c r="D3" s="498"/>
      <c r="E3" s="498"/>
      <c r="F3" s="498"/>
      <c r="G3" s="499"/>
      <c r="H3" s="500"/>
    </row>
    <row r="4" spans="1:8" x14ac:dyDescent="0.2">
      <c r="A4" s="501"/>
      <c r="B4" s="501"/>
      <c r="C4" s="501"/>
      <c r="D4" s="501"/>
      <c r="E4" s="501"/>
      <c r="F4" s="501"/>
      <c r="G4" s="502"/>
      <c r="H4" s="503"/>
    </row>
    <row r="5" spans="1:8" x14ac:dyDescent="0.2">
      <c r="A5" s="501"/>
      <c r="B5" s="501"/>
      <c r="C5" s="501"/>
      <c r="D5" s="501"/>
      <c r="E5" s="501"/>
      <c r="F5" s="501"/>
      <c r="G5" s="502"/>
      <c r="H5" s="503"/>
    </row>
    <row r="6" spans="1:8" x14ac:dyDescent="0.2">
      <c r="A6" s="501"/>
      <c r="B6" s="501"/>
      <c r="C6" s="501"/>
      <c r="D6" s="501"/>
      <c r="E6" s="501"/>
      <c r="F6" s="501"/>
      <c r="G6" s="502"/>
      <c r="H6" s="503"/>
    </row>
    <row r="7" spans="1:8" x14ac:dyDescent="0.2">
      <c r="A7" s="501"/>
      <c r="B7" s="501"/>
      <c r="C7" s="501"/>
      <c r="D7" s="501"/>
      <c r="E7" s="501"/>
      <c r="F7" s="501"/>
      <c r="G7" s="502"/>
      <c r="H7" s="503"/>
    </row>
    <row r="8" spans="1:8" x14ac:dyDescent="0.2">
      <c r="A8" s="501"/>
      <c r="B8" s="501"/>
      <c r="C8" s="501"/>
      <c r="D8" s="501"/>
      <c r="E8" s="501"/>
      <c r="F8" s="501"/>
      <c r="G8" s="502"/>
      <c r="H8" s="503"/>
    </row>
    <row r="9" spans="1:8" x14ac:dyDescent="0.2">
      <c r="A9" s="501"/>
      <c r="B9" s="501"/>
      <c r="C9" s="501"/>
      <c r="D9" s="501"/>
      <c r="E9" s="504" t="s">
        <v>1082</v>
      </c>
      <c r="F9" s="501"/>
      <c r="G9" s="502"/>
      <c r="H9" s="503"/>
    </row>
    <row r="10" spans="1:8" x14ac:dyDescent="0.2">
      <c r="A10" s="501"/>
      <c r="B10" s="501"/>
      <c r="C10" s="501"/>
      <c r="D10" s="501"/>
      <c r="E10" s="501"/>
      <c r="F10" s="501"/>
      <c r="G10" s="502"/>
      <c r="H10" s="503"/>
    </row>
    <row r="11" spans="1:8" x14ac:dyDescent="0.2">
      <c r="A11" s="501"/>
      <c r="B11" s="501"/>
      <c r="C11" s="501"/>
      <c r="D11" s="501"/>
      <c r="E11" s="501"/>
      <c r="F11" s="501"/>
      <c r="G11" s="502"/>
      <c r="H11" s="503"/>
    </row>
    <row r="12" spans="1:8" x14ac:dyDescent="0.2">
      <c r="A12" s="501"/>
      <c r="B12" s="501"/>
      <c r="C12" s="501"/>
      <c r="D12" s="501"/>
      <c r="E12" s="501"/>
      <c r="F12" s="501"/>
      <c r="G12" s="502"/>
      <c r="H12" s="503"/>
    </row>
    <row r="13" spans="1:8" x14ac:dyDescent="0.2">
      <c r="A13" s="501"/>
      <c r="B13" s="501"/>
      <c r="C13" s="501"/>
      <c r="D13" s="501"/>
      <c r="E13" s="504" t="s">
        <v>61</v>
      </c>
      <c r="F13" s="501"/>
      <c r="G13" s="502"/>
      <c r="H13" s="503"/>
    </row>
    <row r="14" spans="1:8" x14ac:dyDescent="0.2">
      <c r="A14" s="501"/>
      <c r="B14" s="501"/>
      <c r="C14" s="501"/>
      <c r="D14" s="501"/>
      <c r="E14" s="501"/>
      <c r="F14" s="501"/>
      <c r="G14" s="502"/>
      <c r="H14" s="503"/>
    </row>
    <row r="15" spans="1:8" x14ac:dyDescent="0.2">
      <c r="A15" s="501"/>
      <c r="B15" s="501"/>
      <c r="C15" s="501"/>
      <c r="D15" s="501"/>
      <c r="E15" s="501"/>
      <c r="F15" s="501"/>
      <c r="G15" s="502"/>
      <c r="H15" s="503"/>
    </row>
    <row r="16" spans="1:8" x14ac:dyDescent="0.2">
      <c r="A16" s="501"/>
      <c r="B16" s="501"/>
      <c r="C16" s="501"/>
      <c r="D16" s="501"/>
      <c r="E16" s="501"/>
      <c r="F16" s="501"/>
      <c r="G16" s="502"/>
      <c r="H16" s="503"/>
    </row>
    <row r="17" spans="1:8" x14ac:dyDescent="0.2">
      <c r="A17" s="501"/>
      <c r="B17" s="501"/>
      <c r="C17" s="501"/>
      <c r="D17" s="501"/>
      <c r="E17" s="501"/>
      <c r="F17" s="501"/>
      <c r="G17" s="502"/>
      <c r="H17" s="503"/>
    </row>
    <row r="18" spans="1:8" x14ac:dyDescent="0.2">
      <c r="A18" s="501"/>
      <c r="B18" s="501"/>
      <c r="C18" s="501"/>
      <c r="D18" s="501"/>
      <c r="E18" s="501"/>
      <c r="F18" s="501"/>
      <c r="G18" s="502"/>
      <c r="H18" s="503"/>
    </row>
    <row r="19" spans="1:8" x14ac:dyDescent="0.2">
      <c r="A19" s="501"/>
      <c r="B19" s="501"/>
      <c r="C19" s="501"/>
      <c r="D19" s="501"/>
      <c r="E19" s="501"/>
      <c r="F19" s="501"/>
      <c r="G19" s="502"/>
      <c r="H19" s="503"/>
    </row>
    <row r="20" spans="1:8" x14ac:dyDescent="0.2">
      <c r="A20" s="505"/>
      <c r="B20" s="505"/>
      <c r="C20" s="505"/>
      <c r="D20" s="505"/>
      <c r="E20" s="505"/>
      <c r="F20" s="505"/>
      <c r="G20" s="502"/>
      <c r="H20" s="503"/>
    </row>
    <row r="21" spans="1:8" x14ac:dyDescent="0.2">
      <c r="A21" s="505"/>
      <c r="B21" s="505"/>
      <c r="C21" s="505"/>
      <c r="D21" s="505"/>
      <c r="E21" s="505"/>
      <c r="F21" s="505"/>
      <c r="G21" s="502"/>
      <c r="H21" s="503"/>
    </row>
    <row r="22" spans="1:8" x14ac:dyDescent="0.2">
      <c r="A22" s="501"/>
      <c r="B22" s="501"/>
      <c r="C22" s="501"/>
      <c r="D22" s="501"/>
      <c r="E22" s="501"/>
      <c r="F22" s="501"/>
      <c r="G22" s="502"/>
      <c r="H22" s="503"/>
    </row>
    <row r="23" spans="1:8" x14ac:dyDescent="0.2">
      <c r="A23" s="505"/>
      <c r="B23" s="505"/>
      <c r="C23" s="505"/>
      <c r="D23" s="505"/>
      <c r="E23" s="505"/>
      <c r="F23" s="505"/>
      <c r="G23" s="502"/>
      <c r="H23" s="503"/>
    </row>
    <row r="24" spans="1:8" x14ac:dyDescent="0.2">
      <c r="A24" s="505"/>
      <c r="B24" s="505"/>
      <c r="C24" s="505"/>
      <c r="D24" s="505"/>
      <c r="E24" s="505"/>
      <c r="F24" s="505"/>
      <c r="G24" s="502"/>
      <c r="H24" s="503"/>
    </row>
    <row r="25" spans="1:8" x14ac:dyDescent="0.2">
      <c r="A25" s="501"/>
      <c r="B25" s="501"/>
      <c r="C25" s="501"/>
      <c r="D25" s="501"/>
      <c r="E25" s="501"/>
      <c r="F25" s="501"/>
      <c r="G25" s="502"/>
      <c r="H25" s="503"/>
    </row>
    <row r="26" spans="1:8" x14ac:dyDescent="0.2">
      <c r="A26" s="501"/>
      <c r="B26" s="501"/>
      <c r="C26" s="501"/>
      <c r="D26" s="501"/>
      <c r="E26" s="501"/>
      <c r="F26" s="501"/>
      <c r="G26" s="502"/>
      <c r="H26" s="503"/>
    </row>
    <row r="27" spans="1:8" x14ac:dyDescent="0.2">
      <c r="A27" s="501"/>
      <c r="B27" s="501"/>
      <c r="C27" s="501"/>
      <c r="D27" s="501"/>
      <c r="E27" s="501"/>
      <c r="F27" s="501"/>
      <c r="G27" s="506"/>
      <c r="H27" s="503"/>
    </row>
    <row r="28" spans="1:8" x14ac:dyDescent="0.2">
      <c r="A28" s="501"/>
      <c r="B28" s="501"/>
      <c r="C28" s="501"/>
      <c r="D28" s="501"/>
      <c r="E28" s="501"/>
      <c r="F28" s="501"/>
      <c r="G28" s="502"/>
      <c r="H28" s="503"/>
    </row>
    <row r="29" spans="1:8" x14ac:dyDescent="0.2">
      <c r="A29" s="501"/>
      <c r="B29" s="501"/>
      <c r="C29" s="501"/>
      <c r="D29" s="501"/>
      <c r="E29" s="501"/>
      <c r="F29" s="501"/>
      <c r="G29" s="502"/>
      <c r="H29" s="503"/>
    </row>
    <row r="30" spans="1:8" x14ac:dyDescent="0.2">
      <c r="A30" s="507" t="s">
        <v>856</v>
      </c>
      <c r="B30" s="508"/>
      <c r="C30" s="508"/>
      <c r="D30" s="508"/>
      <c r="E30" s="508"/>
      <c r="F30" s="508"/>
      <c r="G30" s="509"/>
      <c r="H30" s="510">
        <f>SUM(H3:H29)</f>
        <v>0</v>
      </c>
    </row>
    <row r="37" spans="1:1" ht="15" x14ac:dyDescent="0.25">
      <c r="A37" s="511" t="s">
        <v>1083</v>
      </c>
    </row>
    <row r="38" spans="1:1" ht="15" x14ac:dyDescent="0.25">
      <c r="A38" s="511" t="s">
        <v>57</v>
      </c>
    </row>
    <row r="39" spans="1:1" ht="15" x14ac:dyDescent="0.25">
      <c r="A39" s="511" t="s">
        <v>1084</v>
      </c>
    </row>
    <row r="40" spans="1:1" ht="15" x14ac:dyDescent="0.25">
      <c r="A40" s="511" t="s">
        <v>59</v>
      </c>
    </row>
    <row r="41" spans="1:1" ht="15" x14ac:dyDescent="0.25">
      <c r="A41" s="511" t="s">
        <v>1085</v>
      </c>
    </row>
  </sheetData>
  <sheetProtection algorithmName="SHA-512" hashValue="0+asdZBBgalnXi8UjNsYgWaUhlq0qZI1PqQRAuUsvLH80L7XrXqXVDi7XeqBDWI5PJvu8AoTEyhi1zCJ+jnE0w==" saltValue="+2+7XYoUCLAiNcOOJcwR+g==" spinCount="100000" sheet="1" objects="1" scenarios="1" formatCells="0" formatColumns="0" formatRows="0" insertRows="0" deleteRows="0" autoFilter="0"/>
  <mergeCells count="1">
    <mergeCell ref="A1:H1"/>
  </mergeCells>
  <pageMargins left="0.70866141732283472" right="0.70866141732283472" top="0.74803149606299213" bottom="0.74803149606299213" header="0.31496062992125984" footer="0.31496062992125984"/>
  <pageSetup paperSize="9" scale="63"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814E6-1DF7-4ECF-B11B-A5699EFF2931}">
  <sheetPr codeName="Sheet34">
    <pageSetUpPr fitToPage="1"/>
  </sheetPr>
  <dimension ref="A1:E25"/>
  <sheetViews>
    <sheetView showGridLines="0" workbookViewId="0">
      <selection activeCell="A22" sqref="A22"/>
    </sheetView>
  </sheetViews>
  <sheetFormatPr baseColWidth="10" defaultColWidth="13.33203125" defaultRowHeight="11.25" customHeight="1" x14ac:dyDescent="0.2"/>
  <cols>
    <col min="1" max="1" width="20.1640625" style="186" bestFit="1" customWidth="1"/>
    <col min="2" max="2" width="35.5" style="186" customWidth="1"/>
    <col min="3" max="5" width="20.83203125" style="186" customWidth="1"/>
    <col min="6" max="16384" width="13.33203125" style="186"/>
  </cols>
  <sheetData>
    <row r="1" spans="1:5" ht="39.950000000000003" customHeight="1" x14ac:dyDescent="0.2">
      <c r="A1" s="762" t="s">
        <v>1086</v>
      </c>
      <c r="B1" s="763"/>
      <c r="C1" s="763"/>
      <c r="D1" s="764"/>
      <c r="E1" s="337"/>
    </row>
    <row r="2" spans="1:5" x14ac:dyDescent="0.2">
      <c r="A2" s="512" t="s">
        <v>1087</v>
      </c>
      <c r="B2" s="512" t="s">
        <v>1088</v>
      </c>
      <c r="C2" s="797" t="s">
        <v>1089</v>
      </c>
      <c r="D2" s="799"/>
      <c r="E2" s="513" t="s">
        <v>1090</v>
      </c>
    </row>
    <row r="3" spans="1:5" x14ac:dyDescent="0.2">
      <c r="A3" s="512"/>
      <c r="B3" s="512"/>
      <c r="C3" s="514" t="s">
        <v>739</v>
      </c>
      <c r="D3" s="514" t="s">
        <v>766</v>
      </c>
      <c r="E3" s="513"/>
    </row>
    <row r="4" spans="1:5" x14ac:dyDescent="0.2">
      <c r="A4" s="515"/>
      <c r="B4" s="515"/>
      <c r="C4" s="516"/>
      <c r="D4" s="516"/>
      <c r="E4" s="516"/>
    </row>
    <row r="5" spans="1:5" x14ac:dyDescent="0.2">
      <c r="A5" s="515"/>
      <c r="B5" s="515"/>
      <c r="C5" s="516"/>
      <c r="D5" s="516"/>
      <c r="E5" s="516"/>
    </row>
    <row r="6" spans="1:5" x14ac:dyDescent="0.2">
      <c r="A6" s="515"/>
      <c r="B6" s="515"/>
      <c r="C6" s="516"/>
      <c r="D6" s="516"/>
      <c r="E6" s="516"/>
    </row>
    <row r="7" spans="1:5" x14ac:dyDescent="0.2">
      <c r="A7" s="515"/>
      <c r="B7" s="515"/>
      <c r="C7" s="516"/>
      <c r="D7" s="516"/>
      <c r="E7" s="516"/>
    </row>
    <row r="8" spans="1:5" x14ac:dyDescent="0.2">
      <c r="A8" s="515"/>
      <c r="B8" s="515"/>
      <c r="C8" s="516"/>
      <c r="D8" s="516"/>
      <c r="E8" s="516"/>
    </row>
    <row r="9" spans="1:5" x14ac:dyDescent="0.2">
      <c r="A9" s="515"/>
      <c r="B9" s="515" t="s">
        <v>1091</v>
      </c>
      <c r="C9" s="516"/>
      <c r="D9" s="516"/>
      <c r="E9" s="516"/>
    </row>
    <row r="10" spans="1:5" x14ac:dyDescent="0.2">
      <c r="A10" s="515"/>
      <c r="B10" s="515"/>
      <c r="C10" s="516"/>
      <c r="D10" s="516"/>
      <c r="E10" s="516"/>
    </row>
    <row r="11" spans="1:5" x14ac:dyDescent="0.2">
      <c r="A11" s="515"/>
      <c r="B11" s="515"/>
      <c r="C11" s="516"/>
      <c r="D11" s="516"/>
      <c r="E11" s="516"/>
    </row>
    <row r="12" spans="1:5" x14ac:dyDescent="0.2">
      <c r="A12" s="515"/>
      <c r="B12" s="515"/>
      <c r="C12" s="516"/>
      <c r="D12" s="516"/>
      <c r="E12" s="516"/>
    </row>
    <row r="13" spans="1:5" x14ac:dyDescent="0.2">
      <c r="A13" s="515"/>
      <c r="B13" s="515"/>
      <c r="C13" s="516"/>
      <c r="D13" s="516"/>
      <c r="E13" s="516"/>
    </row>
    <row r="14" spans="1:5" x14ac:dyDescent="0.2">
      <c r="A14" s="515"/>
      <c r="B14" s="515"/>
      <c r="C14" s="516"/>
      <c r="D14" s="516"/>
      <c r="E14" s="516"/>
    </row>
    <row r="15" spans="1:5" x14ac:dyDescent="0.2">
      <c r="A15" s="515"/>
      <c r="B15" s="515"/>
      <c r="C15" s="516"/>
      <c r="D15" s="516"/>
      <c r="E15" s="516"/>
    </row>
    <row r="16" spans="1:5" x14ac:dyDescent="0.2">
      <c r="A16" s="515"/>
      <c r="B16" s="515"/>
      <c r="C16" s="516"/>
      <c r="D16" s="516"/>
      <c r="E16" s="516"/>
    </row>
    <row r="17" spans="1:5" x14ac:dyDescent="0.2">
      <c r="A17" s="515"/>
      <c r="B17" s="515"/>
      <c r="C17" s="516"/>
      <c r="D17" s="516"/>
      <c r="E17" s="516"/>
    </row>
    <row r="18" spans="1:5" x14ac:dyDescent="0.2">
      <c r="A18" s="515"/>
      <c r="B18" s="515"/>
      <c r="C18" s="516"/>
      <c r="D18" s="516"/>
      <c r="E18" s="516"/>
    </row>
    <row r="19" spans="1:5" x14ac:dyDescent="0.2">
      <c r="A19" s="515"/>
      <c r="B19" s="515"/>
      <c r="C19" s="516"/>
      <c r="D19" s="516"/>
      <c r="E19" s="516"/>
    </row>
    <row r="20" spans="1:5" x14ac:dyDescent="0.2">
      <c r="A20" s="515"/>
      <c r="B20" s="515"/>
      <c r="C20" s="516"/>
      <c r="D20" s="516"/>
      <c r="E20" s="516"/>
    </row>
    <row r="21" spans="1:5" x14ac:dyDescent="0.2">
      <c r="A21" s="515"/>
      <c r="B21" s="515"/>
      <c r="C21" s="516"/>
      <c r="D21" s="516"/>
      <c r="E21" s="516"/>
    </row>
    <row r="22" spans="1:5" x14ac:dyDescent="0.2">
      <c r="A22" s="515"/>
      <c r="B22" s="515"/>
      <c r="C22" s="516"/>
      <c r="D22" s="516"/>
      <c r="E22" s="516"/>
    </row>
    <row r="23" spans="1:5" x14ac:dyDescent="0.2">
      <c r="A23" s="515"/>
      <c r="B23" s="515"/>
      <c r="C23" s="516"/>
      <c r="D23" s="516"/>
      <c r="E23" s="516"/>
    </row>
    <row r="24" spans="1:5" x14ac:dyDescent="0.2">
      <c r="A24" s="515"/>
      <c r="B24" s="515"/>
      <c r="C24" s="516"/>
      <c r="D24" s="516"/>
      <c r="E24" s="516"/>
    </row>
    <row r="25" spans="1:5" x14ac:dyDescent="0.2">
      <c r="A25" s="515"/>
      <c r="B25" s="515"/>
      <c r="C25" s="516"/>
      <c r="D25" s="516"/>
      <c r="E25" s="516"/>
    </row>
  </sheetData>
  <mergeCells count="2">
    <mergeCell ref="A1:D1"/>
    <mergeCell ref="C2:D2"/>
  </mergeCells>
  <pageMargins left="0.70866141732283472" right="0.70866141732283472" top="0.74803149606299213" bottom="0.74803149606299213" header="0.31496062992125984" footer="0.31496062992125984"/>
  <pageSetup paperSize="9" scale="70"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43A53-6433-49B3-9ACE-121B418281EE}">
  <sheetPr codeName="Hoja14"/>
  <dimension ref="A1:D41"/>
  <sheetViews>
    <sheetView workbookViewId="0">
      <selection activeCell="D3" sqref="D3"/>
    </sheetView>
  </sheetViews>
  <sheetFormatPr baseColWidth="10" defaultColWidth="13.33203125" defaultRowHeight="11.25" customHeight="1" x14ac:dyDescent="0.2"/>
  <cols>
    <col min="1" max="1" width="18.6640625" style="186" customWidth="1"/>
    <col min="2" max="2" width="74" style="186" bestFit="1" customWidth="1"/>
    <col min="3" max="3" width="45.5" style="186" customWidth="1"/>
    <col min="4" max="4" width="22.33203125" style="186" customWidth="1"/>
    <col min="5" max="16384" width="13.33203125" style="186"/>
  </cols>
  <sheetData>
    <row r="1" spans="1:4" x14ac:dyDescent="0.2">
      <c r="A1" s="715" t="s">
        <v>201</v>
      </c>
      <c r="B1" s="715"/>
      <c r="C1" s="163" t="s">
        <v>202</v>
      </c>
      <c r="D1" s="517">
        <v>2021</v>
      </c>
    </row>
    <row r="2" spans="1:4" x14ac:dyDescent="0.2">
      <c r="A2" s="715" t="s">
        <v>1092</v>
      </c>
      <c r="B2" s="715"/>
      <c r="C2" s="163" t="s">
        <v>204</v>
      </c>
      <c r="D2" s="517" t="s">
        <v>1093</v>
      </c>
    </row>
    <row r="3" spans="1:4" x14ac:dyDescent="0.2">
      <c r="A3" s="715" t="s">
        <v>206</v>
      </c>
      <c r="B3" s="715"/>
      <c r="C3" s="163" t="s">
        <v>207</v>
      </c>
      <c r="D3" s="517">
        <v>4</v>
      </c>
    </row>
    <row r="5" spans="1:4" x14ac:dyDescent="0.2">
      <c r="A5" s="518" t="s">
        <v>1094</v>
      </c>
      <c r="B5" s="518" t="s">
        <v>1095</v>
      </c>
      <c r="C5" s="518" t="s">
        <v>1096</v>
      </c>
      <c r="D5" s="518" t="s">
        <v>1097</v>
      </c>
    </row>
    <row r="6" spans="1:4" ht="33.75" x14ac:dyDescent="0.2">
      <c r="A6" s="519" t="s">
        <v>1098</v>
      </c>
      <c r="B6" s="417" t="s">
        <v>1099</v>
      </c>
      <c r="C6" s="520" t="s">
        <v>1100</v>
      </c>
      <c r="D6" s="519" t="s">
        <v>1101</v>
      </c>
    </row>
    <row r="7" spans="1:4" ht="56.25" x14ac:dyDescent="0.2">
      <c r="A7" s="519" t="s">
        <v>1102</v>
      </c>
      <c r="B7" s="417" t="s">
        <v>1103</v>
      </c>
      <c r="C7" s="520" t="s">
        <v>1104</v>
      </c>
      <c r="D7" s="519" t="s">
        <v>1101</v>
      </c>
    </row>
    <row r="8" spans="1:4" ht="56.25" x14ac:dyDescent="0.2">
      <c r="A8" s="519" t="s">
        <v>1105</v>
      </c>
      <c r="B8" s="417" t="s">
        <v>1106</v>
      </c>
      <c r="C8" s="520" t="s">
        <v>1104</v>
      </c>
      <c r="D8" s="519" t="s">
        <v>1101</v>
      </c>
    </row>
    <row r="9" spans="1:4" ht="56.25" x14ac:dyDescent="0.2">
      <c r="A9" s="519" t="s">
        <v>1107</v>
      </c>
      <c r="B9" s="417" t="s">
        <v>1108</v>
      </c>
      <c r="C9" s="520" t="s">
        <v>1104</v>
      </c>
      <c r="D9" s="519" t="s">
        <v>1101</v>
      </c>
    </row>
    <row r="10" spans="1:4" ht="33.75" x14ac:dyDescent="0.2">
      <c r="A10" s="519" t="s">
        <v>1109</v>
      </c>
      <c r="B10" s="417" t="s">
        <v>1110</v>
      </c>
      <c r="C10" s="520" t="s">
        <v>1111</v>
      </c>
      <c r="D10" s="519" t="s">
        <v>1101</v>
      </c>
    </row>
    <row r="11" spans="1:4" ht="33.75" x14ac:dyDescent="0.2">
      <c r="A11" s="519" t="s">
        <v>1112</v>
      </c>
      <c r="B11" s="417" t="s">
        <v>1113</v>
      </c>
      <c r="C11" s="520" t="s">
        <v>1114</v>
      </c>
      <c r="D11" s="519" t="s">
        <v>1101</v>
      </c>
    </row>
    <row r="12" spans="1:4" ht="33.75" x14ac:dyDescent="0.2">
      <c r="A12" s="519" t="s">
        <v>1115</v>
      </c>
      <c r="B12" s="417" t="s">
        <v>1116</v>
      </c>
      <c r="C12" s="520" t="s">
        <v>1117</v>
      </c>
      <c r="D12" s="519" t="s">
        <v>1101</v>
      </c>
    </row>
    <row r="13" spans="1:4" ht="33.75" x14ac:dyDescent="0.2">
      <c r="A13" s="519" t="s">
        <v>1118</v>
      </c>
      <c r="B13" s="417" t="s">
        <v>1119</v>
      </c>
      <c r="C13" s="520" t="s">
        <v>1117</v>
      </c>
      <c r="D13" s="519" t="s">
        <v>1101</v>
      </c>
    </row>
    <row r="14" spans="1:4" ht="33.75" x14ac:dyDescent="0.2">
      <c r="A14" s="519" t="s">
        <v>1120</v>
      </c>
      <c r="B14" s="417" t="s">
        <v>1121</v>
      </c>
      <c r="C14" s="520" t="s">
        <v>1122</v>
      </c>
      <c r="D14" s="519" t="s">
        <v>1101</v>
      </c>
    </row>
    <row r="15" spans="1:4" ht="45" x14ac:dyDescent="0.2">
      <c r="A15" s="519" t="s">
        <v>1123</v>
      </c>
      <c r="B15" s="417" t="s">
        <v>1124</v>
      </c>
      <c r="C15" s="520" t="s">
        <v>1125</v>
      </c>
      <c r="D15" s="519" t="s">
        <v>1101</v>
      </c>
    </row>
    <row r="16" spans="1:4" ht="45" x14ac:dyDescent="0.2">
      <c r="A16" s="519" t="s">
        <v>1126</v>
      </c>
      <c r="B16" s="417" t="s">
        <v>1127</v>
      </c>
      <c r="C16" s="520" t="s">
        <v>1128</v>
      </c>
      <c r="D16" s="519" t="s">
        <v>1101</v>
      </c>
    </row>
    <row r="17" spans="1:4" ht="33.75" x14ac:dyDescent="0.2">
      <c r="A17" s="519" t="s">
        <v>1129</v>
      </c>
      <c r="B17" s="417" t="s">
        <v>1130</v>
      </c>
      <c r="C17" s="520" t="s">
        <v>1128</v>
      </c>
      <c r="D17" s="519" t="s">
        <v>1101</v>
      </c>
    </row>
    <row r="18" spans="1:4" ht="56.25" x14ac:dyDescent="0.2">
      <c r="A18" s="519" t="s">
        <v>1131</v>
      </c>
      <c r="B18" s="417" t="s">
        <v>1132</v>
      </c>
      <c r="C18" s="520" t="s">
        <v>1128</v>
      </c>
      <c r="D18" s="519" t="s">
        <v>1101</v>
      </c>
    </row>
    <row r="19" spans="1:4" ht="56.25" x14ac:dyDescent="0.2">
      <c r="A19" s="519" t="s">
        <v>1133</v>
      </c>
      <c r="B19" s="417" t="s">
        <v>1134</v>
      </c>
      <c r="C19" s="520" t="s">
        <v>1128</v>
      </c>
      <c r="D19" s="519" t="s">
        <v>1101</v>
      </c>
    </row>
    <row r="20" spans="1:4" ht="45" x14ac:dyDescent="0.2">
      <c r="A20" s="519" t="s">
        <v>1135</v>
      </c>
      <c r="B20" s="417" t="s">
        <v>1136</v>
      </c>
      <c r="C20" s="520" t="s">
        <v>1137</v>
      </c>
      <c r="D20" s="519" t="s">
        <v>1101</v>
      </c>
    </row>
    <row r="21" spans="1:4" ht="33.75" x14ac:dyDescent="0.2">
      <c r="A21" s="519" t="s">
        <v>1138</v>
      </c>
      <c r="B21" s="417" t="s">
        <v>1139</v>
      </c>
      <c r="C21" s="520" t="s">
        <v>1137</v>
      </c>
      <c r="D21" s="519" t="s">
        <v>1101</v>
      </c>
    </row>
    <row r="22" spans="1:4" ht="56.25" x14ac:dyDescent="0.2">
      <c r="A22" s="519" t="s">
        <v>1140</v>
      </c>
      <c r="B22" s="417" t="s">
        <v>1141</v>
      </c>
      <c r="C22" s="520" t="s">
        <v>1137</v>
      </c>
      <c r="D22" s="519" t="s">
        <v>1101</v>
      </c>
    </row>
    <row r="23" spans="1:4" ht="56.25" x14ac:dyDescent="0.2">
      <c r="A23" s="519" t="s">
        <v>1142</v>
      </c>
      <c r="B23" s="417" t="s">
        <v>1143</v>
      </c>
      <c r="C23" s="520" t="s">
        <v>1137</v>
      </c>
      <c r="D23" s="519" t="s">
        <v>1101</v>
      </c>
    </row>
    <row r="24" spans="1:4" ht="56.25" x14ac:dyDescent="0.2">
      <c r="A24" s="519" t="s">
        <v>1144</v>
      </c>
      <c r="B24" s="417" t="s">
        <v>1145</v>
      </c>
      <c r="C24" s="520" t="s">
        <v>1146</v>
      </c>
      <c r="D24" s="519" t="s">
        <v>1101</v>
      </c>
    </row>
    <row r="25" spans="1:4" ht="67.5" x14ac:dyDescent="0.2">
      <c r="A25" s="519" t="s">
        <v>1147</v>
      </c>
      <c r="B25" s="417" t="s">
        <v>1148</v>
      </c>
      <c r="C25" s="520" t="s">
        <v>1146</v>
      </c>
      <c r="D25" s="519" t="s">
        <v>1101</v>
      </c>
    </row>
    <row r="26" spans="1:4" ht="56.25" x14ac:dyDescent="0.2">
      <c r="A26" s="519" t="s">
        <v>1149</v>
      </c>
      <c r="B26" s="417" t="s">
        <v>1150</v>
      </c>
      <c r="C26" s="520" t="s">
        <v>1146</v>
      </c>
      <c r="D26" s="519" t="s">
        <v>1101</v>
      </c>
    </row>
    <row r="27" spans="1:4" ht="67.5" x14ac:dyDescent="0.2">
      <c r="A27" s="186" t="s">
        <v>1151</v>
      </c>
      <c r="B27" s="417" t="s">
        <v>1152</v>
      </c>
      <c r="C27" s="520" t="s">
        <v>1146</v>
      </c>
      <c r="D27" s="519" t="s">
        <v>1101</v>
      </c>
    </row>
    <row r="28" spans="1:4" ht="56.25" x14ac:dyDescent="0.2">
      <c r="A28" s="186" t="s">
        <v>1153</v>
      </c>
      <c r="B28" s="417" t="s">
        <v>1154</v>
      </c>
      <c r="C28" s="520" t="s">
        <v>1155</v>
      </c>
      <c r="D28" s="519" t="s">
        <v>1101</v>
      </c>
    </row>
    <row r="29" spans="1:4" ht="56.25" x14ac:dyDescent="0.2">
      <c r="A29" s="186" t="s">
        <v>1156</v>
      </c>
      <c r="B29" s="417" t="s">
        <v>1157</v>
      </c>
      <c r="C29" s="520" t="s">
        <v>1155</v>
      </c>
      <c r="D29" s="519" t="s">
        <v>1101</v>
      </c>
    </row>
    <row r="30" spans="1:4" ht="56.25" x14ac:dyDescent="0.2">
      <c r="A30" s="186" t="s">
        <v>1158</v>
      </c>
      <c r="B30" s="417" t="s">
        <v>1159</v>
      </c>
      <c r="C30" s="520" t="s">
        <v>1155</v>
      </c>
      <c r="D30" s="519" t="s">
        <v>1101</v>
      </c>
    </row>
    <row r="31" spans="1:4" ht="90" x14ac:dyDescent="0.2">
      <c r="A31" s="186" t="s">
        <v>1160</v>
      </c>
      <c r="B31" s="417" t="s">
        <v>1161</v>
      </c>
      <c r="C31" s="520" t="s">
        <v>1146</v>
      </c>
      <c r="D31" s="519" t="s">
        <v>1101</v>
      </c>
    </row>
    <row r="32" spans="1:4" ht="45" x14ac:dyDescent="0.2">
      <c r="A32" s="186" t="s">
        <v>1162</v>
      </c>
      <c r="B32" s="417" t="s">
        <v>1163</v>
      </c>
      <c r="C32" s="520" t="s">
        <v>1164</v>
      </c>
      <c r="D32" s="519" t="s">
        <v>1101</v>
      </c>
    </row>
    <row r="33" spans="1:4" ht="45" x14ac:dyDescent="0.2">
      <c r="A33" s="186" t="s">
        <v>1165</v>
      </c>
      <c r="B33" s="417" t="s">
        <v>1166</v>
      </c>
      <c r="C33" s="520" t="s">
        <v>1167</v>
      </c>
      <c r="D33" s="519" t="s">
        <v>1101</v>
      </c>
    </row>
    <row r="34" spans="1:4" ht="56.25" x14ac:dyDescent="0.2">
      <c r="A34" s="186" t="s">
        <v>1168</v>
      </c>
      <c r="B34" s="417" t="s">
        <v>1169</v>
      </c>
      <c r="C34" s="520" t="s">
        <v>1170</v>
      </c>
      <c r="D34" s="519" t="s">
        <v>1101</v>
      </c>
    </row>
    <row r="35" spans="1:4" ht="45" x14ac:dyDescent="0.2">
      <c r="A35" s="186" t="s">
        <v>1171</v>
      </c>
      <c r="B35" s="417" t="s">
        <v>1172</v>
      </c>
      <c r="C35" s="520" t="s">
        <v>1170</v>
      </c>
      <c r="D35" s="519" t="s">
        <v>1101</v>
      </c>
    </row>
    <row r="36" spans="1:4" ht="45" x14ac:dyDescent="0.2">
      <c r="A36" s="186" t="s">
        <v>1173</v>
      </c>
      <c r="B36" s="417" t="s">
        <v>1174</v>
      </c>
      <c r="C36" s="520" t="s">
        <v>1175</v>
      </c>
      <c r="D36" s="519" t="s">
        <v>1101</v>
      </c>
    </row>
    <row r="37" spans="1:4" ht="33.75" x14ac:dyDescent="0.2">
      <c r="A37" s="186" t="s">
        <v>1176</v>
      </c>
      <c r="B37" s="417" t="s">
        <v>1177</v>
      </c>
      <c r="C37" s="520" t="s">
        <v>1178</v>
      </c>
      <c r="D37" s="519" t="s">
        <v>1101</v>
      </c>
    </row>
    <row r="38" spans="1:4" ht="33.75" x14ac:dyDescent="0.2">
      <c r="A38" s="186" t="s">
        <v>1179</v>
      </c>
      <c r="B38" s="417" t="s">
        <v>1180</v>
      </c>
      <c r="C38" s="520" t="s">
        <v>1178</v>
      </c>
      <c r="D38" s="519" t="s">
        <v>1101</v>
      </c>
    </row>
    <row r="39" spans="1:4" ht="33.75" x14ac:dyDescent="0.2">
      <c r="A39" s="186" t="s">
        <v>1181</v>
      </c>
      <c r="B39" s="417" t="s">
        <v>1182</v>
      </c>
      <c r="C39" s="520" t="s">
        <v>1183</v>
      </c>
      <c r="D39" s="519" t="s">
        <v>1101</v>
      </c>
    </row>
    <row r="40" spans="1:4" ht="33.75" x14ac:dyDescent="0.2">
      <c r="A40" s="186" t="s">
        <v>1184</v>
      </c>
      <c r="B40" s="417" t="s">
        <v>1185</v>
      </c>
      <c r="C40" s="520" t="s">
        <v>1186</v>
      </c>
      <c r="D40" s="519" t="s">
        <v>1101</v>
      </c>
    </row>
    <row r="41" spans="1:4" ht="45" x14ac:dyDescent="0.2">
      <c r="A41" s="186" t="s">
        <v>1187</v>
      </c>
      <c r="B41" s="417" t="s">
        <v>1188</v>
      </c>
      <c r="C41" s="520" t="s">
        <v>1189</v>
      </c>
      <c r="D41" s="519" t="s">
        <v>1101</v>
      </c>
    </row>
  </sheetData>
  <mergeCells count="3">
    <mergeCell ref="A1:B1"/>
    <mergeCell ref="A2:B2"/>
    <mergeCell ref="A3:B3"/>
  </mergeCells>
  <dataValidations count="3">
    <dataValidation type="list" allowBlank="1" showInputMessage="1" showErrorMessage="1" sqref="D3" xr:uid="{00000000-0002-0000-2F00-000000000000}">
      <formula1>"1,2,3,4"</formula1>
    </dataValidation>
    <dataValidation type="list" allowBlank="1" showInputMessage="1" showErrorMessage="1" sqref="D2" xr:uid="{00000000-0002-0000-2F00-000001000000}">
      <formula1>"Trimestral,Cuenta Pública"</formula1>
    </dataValidation>
    <dataValidation type="list" allowBlank="1" showInputMessage="1" showErrorMessage="1" sqref="D6:D41" xr:uid="{00000000-0002-0000-2F00-000002000000}">
      <formula1>"Si cumple,No cumple"</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65D01-5A7C-478E-A60E-792425983F1F}">
  <sheetPr codeName="Sheet4">
    <pageSetUpPr fitToPage="1"/>
  </sheetPr>
  <dimension ref="A1:C70"/>
  <sheetViews>
    <sheetView topLeftCell="A43" zoomScaleSheetLayoutView="80" workbookViewId="0">
      <selection activeCell="B71" sqref="B71"/>
    </sheetView>
  </sheetViews>
  <sheetFormatPr baseColWidth="10" defaultColWidth="12" defaultRowHeight="11.25" x14ac:dyDescent="0.2"/>
  <cols>
    <col min="1" max="1" width="85.83203125" style="48" customWidth="1"/>
    <col min="2" max="2" width="30.83203125" style="48" customWidth="1"/>
    <col min="3" max="3" width="25.83203125" style="49" customWidth="1"/>
    <col min="4" max="4" width="9.1640625" style="50" customWidth="1"/>
    <col min="5" max="16384" width="12" style="50"/>
  </cols>
  <sheetData>
    <row r="1" spans="1:3" ht="45" customHeight="1" x14ac:dyDescent="0.2">
      <c r="A1" s="14" t="s">
        <v>134</v>
      </c>
      <c r="B1" s="13"/>
      <c r="C1" s="12"/>
    </row>
    <row r="2" spans="1:3" s="65" customFormat="1" ht="15" customHeight="1" x14ac:dyDescent="0.2">
      <c r="A2" s="66" t="s">
        <v>61</v>
      </c>
      <c r="B2" s="67" t="s">
        <v>135</v>
      </c>
      <c r="C2" s="67" t="s">
        <v>136</v>
      </c>
    </row>
    <row r="3" spans="1:3" s="31" customFormat="1" ht="11.25" customHeight="1" x14ac:dyDescent="0.2">
      <c r="A3" s="68" t="s">
        <v>63</v>
      </c>
      <c r="B3" s="69">
        <v>7692212.5199999996</v>
      </c>
      <c r="C3" s="69">
        <v>904822.44</v>
      </c>
    </row>
    <row r="4" spans="1:3" ht="11.25" customHeight="1" x14ac:dyDescent="0.2">
      <c r="A4" s="70" t="s">
        <v>65</v>
      </c>
      <c r="B4" s="69">
        <v>7223766.1200000001</v>
      </c>
      <c r="C4" s="69">
        <v>904822.44</v>
      </c>
    </row>
    <row r="5" spans="1:3" ht="11.25" customHeight="1" x14ac:dyDescent="0.2">
      <c r="A5" s="71" t="s">
        <v>67</v>
      </c>
      <c r="B5" s="72">
        <v>3849915.96</v>
      </c>
      <c r="C5" s="72">
        <v>0</v>
      </c>
    </row>
    <row r="6" spans="1:3" ht="11.25" customHeight="1" x14ac:dyDescent="0.2">
      <c r="A6" s="71" t="s">
        <v>69</v>
      </c>
      <c r="B6" s="72">
        <v>3373850.16</v>
      </c>
      <c r="C6" s="72">
        <v>0</v>
      </c>
    </row>
    <row r="7" spans="1:3" ht="11.25" customHeight="1" x14ac:dyDescent="0.2">
      <c r="A7" s="71" t="s">
        <v>71</v>
      </c>
      <c r="B7" s="72">
        <v>0</v>
      </c>
      <c r="C7" s="72">
        <v>200</v>
      </c>
    </row>
    <row r="8" spans="1:3" ht="11.25" customHeight="1" x14ac:dyDescent="0.2">
      <c r="A8" s="71" t="s">
        <v>73</v>
      </c>
      <c r="B8" s="72">
        <v>0</v>
      </c>
      <c r="C8" s="72">
        <v>904622.44</v>
      </c>
    </row>
    <row r="9" spans="1:3" ht="11.25" customHeight="1" x14ac:dyDescent="0.2">
      <c r="A9" s="71" t="s">
        <v>75</v>
      </c>
      <c r="B9" s="72">
        <v>0</v>
      </c>
      <c r="C9" s="72">
        <v>0</v>
      </c>
    </row>
    <row r="10" spans="1:3" ht="11.25" customHeight="1" x14ac:dyDescent="0.2">
      <c r="A10" s="71" t="s">
        <v>77</v>
      </c>
      <c r="B10" s="72">
        <v>0</v>
      </c>
      <c r="C10" s="72">
        <v>0</v>
      </c>
    </row>
    <row r="11" spans="1:3" ht="11.25" customHeight="1" x14ac:dyDescent="0.2">
      <c r="A11" s="71" t="s">
        <v>79</v>
      </c>
      <c r="B11" s="72">
        <v>0</v>
      </c>
      <c r="C11" s="72">
        <v>0</v>
      </c>
    </row>
    <row r="12" spans="1:3" ht="11.25" customHeight="1" x14ac:dyDescent="0.2">
      <c r="A12" s="73"/>
      <c r="B12" s="72"/>
      <c r="C12" s="72"/>
    </row>
    <row r="13" spans="1:3" ht="11.25" customHeight="1" x14ac:dyDescent="0.2">
      <c r="A13" s="70" t="s">
        <v>84</v>
      </c>
      <c r="B13" s="69">
        <v>468446.4</v>
      </c>
      <c r="C13" s="69">
        <v>0</v>
      </c>
    </row>
    <row r="14" spans="1:3" ht="11.25" customHeight="1" x14ac:dyDescent="0.2">
      <c r="A14" s="71" t="s">
        <v>85</v>
      </c>
      <c r="B14" s="72">
        <v>0</v>
      </c>
      <c r="C14" s="72">
        <v>0</v>
      </c>
    </row>
    <row r="15" spans="1:3" ht="11.25" customHeight="1" x14ac:dyDescent="0.2">
      <c r="A15" s="71" t="s">
        <v>87</v>
      </c>
      <c r="B15" s="72">
        <v>396791.27</v>
      </c>
      <c r="C15" s="72">
        <v>0</v>
      </c>
    </row>
    <row r="16" spans="1:3" ht="11.25" customHeight="1" x14ac:dyDescent="0.2">
      <c r="A16" s="71" t="s">
        <v>89</v>
      </c>
      <c r="B16" s="72">
        <v>0</v>
      </c>
      <c r="C16" s="72">
        <v>0</v>
      </c>
    </row>
    <row r="17" spans="1:3" ht="11.25" customHeight="1" x14ac:dyDescent="0.2">
      <c r="A17" s="71" t="s">
        <v>91</v>
      </c>
      <c r="B17" s="72">
        <v>0</v>
      </c>
      <c r="C17" s="72">
        <v>0</v>
      </c>
    </row>
    <row r="18" spans="1:3" ht="11.25" customHeight="1" x14ac:dyDescent="0.2">
      <c r="A18" s="71" t="s">
        <v>93</v>
      </c>
      <c r="B18" s="72">
        <v>0</v>
      </c>
      <c r="C18" s="72">
        <v>0</v>
      </c>
    </row>
    <row r="19" spans="1:3" ht="11.25" customHeight="1" x14ac:dyDescent="0.2">
      <c r="A19" s="71" t="s">
        <v>95</v>
      </c>
      <c r="B19" s="72">
        <v>71655.13</v>
      </c>
      <c r="C19" s="72">
        <v>0</v>
      </c>
    </row>
    <row r="20" spans="1:3" ht="11.25" customHeight="1" x14ac:dyDescent="0.2">
      <c r="A20" s="71" t="s">
        <v>97</v>
      </c>
      <c r="B20" s="72">
        <v>0</v>
      </c>
      <c r="C20" s="72">
        <v>0</v>
      </c>
    </row>
    <row r="21" spans="1:3" ht="11.25" customHeight="1" x14ac:dyDescent="0.2">
      <c r="A21" s="71" t="s">
        <v>99</v>
      </c>
      <c r="B21" s="72">
        <v>0</v>
      </c>
      <c r="C21" s="72">
        <v>0</v>
      </c>
    </row>
    <row r="22" spans="1:3" ht="11.25" customHeight="1" x14ac:dyDescent="0.2">
      <c r="A22" s="71" t="s">
        <v>100</v>
      </c>
      <c r="B22" s="72">
        <v>0</v>
      </c>
      <c r="C22" s="72">
        <v>0</v>
      </c>
    </row>
    <row r="23" spans="1:3" s="31" customFormat="1" ht="11.25" customHeight="1" x14ac:dyDescent="0.2">
      <c r="A23" s="74"/>
      <c r="B23" s="72"/>
      <c r="C23" s="72"/>
    </row>
    <row r="24" spans="1:3" s="31" customFormat="1" ht="11.25" customHeight="1" x14ac:dyDescent="0.2">
      <c r="A24" s="68" t="s">
        <v>64</v>
      </c>
      <c r="B24" s="69">
        <v>0</v>
      </c>
      <c r="C24" s="69">
        <v>1224792.8</v>
      </c>
    </row>
    <row r="25" spans="1:3" ht="11.25" customHeight="1" x14ac:dyDescent="0.2">
      <c r="A25" s="70" t="s">
        <v>66</v>
      </c>
      <c r="B25" s="69">
        <v>0</v>
      </c>
      <c r="C25" s="69">
        <v>1224792.8</v>
      </c>
    </row>
    <row r="26" spans="1:3" ht="11.25" customHeight="1" x14ac:dyDescent="0.2">
      <c r="A26" s="71" t="s">
        <v>68</v>
      </c>
      <c r="B26" s="72">
        <v>0</v>
      </c>
      <c r="C26" s="72">
        <v>1224792.8</v>
      </c>
    </row>
    <row r="27" spans="1:3" ht="11.25" customHeight="1" x14ac:dyDescent="0.2">
      <c r="A27" s="71" t="s">
        <v>70</v>
      </c>
      <c r="B27" s="72">
        <v>0</v>
      </c>
      <c r="C27" s="72">
        <v>0</v>
      </c>
    </row>
    <row r="28" spans="1:3" ht="11.25" customHeight="1" x14ac:dyDescent="0.2">
      <c r="A28" s="71" t="s">
        <v>72</v>
      </c>
      <c r="B28" s="72">
        <v>0</v>
      </c>
      <c r="C28" s="72">
        <v>0</v>
      </c>
    </row>
    <row r="29" spans="1:3" ht="11.25" customHeight="1" x14ac:dyDescent="0.2">
      <c r="A29" s="71" t="s">
        <v>74</v>
      </c>
      <c r="B29" s="72">
        <v>0</v>
      </c>
      <c r="C29" s="72">
        <v>0</v>
      </c>
    </row>
    <row r="30" spans="1:3" ht="11.25" customHeight="1" x14ac:dyDescent="0.2">
      <c r="A30" s="71" t="s">
        <v>76</v>
      </c>
      <c r="B30" s="72">
        <v>0</v>
      </c>
      <c r="C30" s="72">
        <v>0</v>
      </c>
    </row>
    <row r="31" spans="1:3" ht="11.25" customHeight="1" x14ac:dyDescent="0.2">
      <c r="A31" s="71" t="s">
        <v>78</v>
      </c>
      <c r="B31" s="72">
        <v>0</v>
      </c>
      <c r="C31" s="72">
        <v>0</v>
      </c>
    </row>
    <row r="32" spans="1:3" ht="11.25" customHeight="1" x14ac:dyDescent="0.2">
      <c r="A32" s="71" t="s">
        <v>80</v>
      </c>
      <c r="B32" s="72">
        <v>0</v>
      </c>
      <c r="C32" s="72">
        <v>0</v>
      </c>
    </row>
    <row r="33" spans="1:3" ht="11.25" customHeight="1" x14ac:dyDescent="0.2">
      <c r="A33" s="71" t="s">
        <v>81</v>
      </c>
      <c r="B33" s="72">
        <v>0</v>
      </c>
      <c r="C33" s="72">
        <v>0</v>
      </c>
    </row>
    <row r="34" spans="1:3" ht="11.25" customHeight="1" x14ac:dyDescent="0.2">
      <c r="A34" s="73"/>
      <c r="B34" s="72"/>
      <c r="C34" s="72"/>
    </row>
    <row r="35" spans="1:3" ht="11.25" customHeight="1" x14ac:dyDescent="0.2">
      <c r="A35" s="70" t="s">
        <v>86</v>
      </c>
      <c r="B35" s="69">
        <v>0</v>
      </c>
      <c r="C35" s="69">
        <v>0</v>
      </c>
    </row>
    <row r="36" spans="1:3" ht="11.25" customHeight="1" x14ac:dyDescent="0.2">
      <c r="A36" s="71" t="s">
        <v>88</v>
      </c>
      <c r="B36" s="72">
        <v>0</v>
      </c>
      <c r="C36" s="72">
        <v>0</v>
      </c>
    </row>
    <row r="37" spans="1:3" ht="11.25" customHeight="1" x14ac:dyDescent="0.2">
      <c r="A37" s="71" t="s">
        <v>90</v>
      </c>
      <c r="B37" s="72">
        <v>0</v>
      </c>
      <c r="C37" s="72">
        <v>0</v>
      </c>
    </row>
    <row r="38" spans="1:3" ht="11.25" customHeight="1" x14ac:dyDescent="0.2">
      <c r="A38" s="71" t="s">
        <v>92</v>
      </c>
      <c r="B38" s="72">
        <v>0</v>
      </c>
      <c r="C38" s="72">
        <v>0</v>
      </c>
    </row>
    <row r="39" spans="1:3" ht="11.25" customHeight="1" x14ac:dyDescent="0.2">
      <c r="A39" s="71" t="s">
        <v>94</v>
      </c>
      <c r="B39" s="72">
        <v>0</v>
      </c>
      <c r="C39" s="72">
        <v>0</v>
      </c>
    </row>
    <row r="40" spans="1:3" ht="11.25" customHeight="1" x14ac:dyDescent="0.2">
      <c r="A40" s="71" t="s">
        <v>96</v>
      </c>
      <c r="B40" s="72">
        <v>0</v>
      </c>
      <c r="C40" s="72">
        <v>0</v>
      </c>
    </row>
    <row r="41" spans="1:3" ht="11.25" customHeight="1" x14ac:dyDescent="0.2">
      <c r="A41" s="71" t="s">
        <v>98</v>
      </c>
      <c r="B41" s="72">
        <v>0</v>
      </c>
      <c r="C41" s="72">
        <v>0</v>
      </c>
    </row>
    <row r="42" spans="1:3" ht="11.25" customHeight="1" x14ac:dyDescent="0.2">
      <c r="A42" s="73"/>
      <c r="B42" s="72"/>
      <c r="C42" s="72"/>
    </row>
    <row r="43" spans="1:3" s="31" customFormat="1" ht="11.25" customHeight="1" x14ac:dyDescent="0.2">
      <c r="A43" s="68" t="s">
        <v>105</v>
      </c>
      <c r="B43" s="69">
        <v>0</v>
      </c>
      <c r="C43" s="69">
        <v>5562597.2800000003</v>
      </c>
    </row>
    <row r="44" spans="1:3" s="31" customFormat="1" ht="11.25" customHeight="1" x14ac:dyDescent="0.2">
      <c r="A44" s="68"/>
      <c r="B44" s="72"/>
      <c r="C44" s="72"/>
    </row>
    <row r="45" spans="1:3" ht="11.25" customHeight="1" x14ac:dyDescent="0.2">
      <c r="A45" s="70" t="s">
        <v>106</v>
      </c>
      <c r="B45" s="69">
        <v>0</v>
      </c>
      <c r="C45" s="69">
        <v>1089279.54</v>
      </c>
    </row>
    <row r="46" spans="1:3" ht="11.25" customHeight="1" x14ac:dyDescent="0.2">
      <c r="A46" s="71" t="s">
        <v>4</v>
      </c>
      <c r="B46" s="72">
        <v>0</v>
      </c>
      <c r="C46" s="72">
        <v>1089279.54</v>
      </c>
    </row>
    <row r="47" spans="1:3" ht="11.25" customHeight="1" x14ac:dyDescent="0.2">
      <c r="A47" s="71" t="s">
        <v>107</v>
      </c>
      <c r="B47" s="72">
        <v>0</v>
      </c>
      <c r="C47" s="72">
        <v>0</v>
      </c>
    </row>
    <row r="48" spans="1:3" ht="11.25" customHeight="1" x14ac:dyDescent="0.2">
      <c r="A48" s="71" t="s">
        <v>108</v>
      </c>
      <c r="B48" s="72">
        <v>0</v>
      </c>
      <c r="C48" s="72">
        <v>0</v>
      </c>
    </row>
    <row r="49" spans="1:3" ht="11.25" customHeight="1" x14ac:dyDescent="0.2">
      <c r="A49" s="73"/>
      <c r="B49" s="72"/>
      <c r="C49" s="72"/>
    </row>
    <row r="50" spans="1:3" ht="11.25" customHeight="1" x14ac:dyDescent="0.2">
      <c r="A50" s="70" t="s">
        <v>109</v>
      </c>
      <c r="B50" s="69">
        <v>0</v>
      </c>
      <c r="C50" s="69">
        <v>4473317.74</v>
      </c>
    </row>
    <row r="51" spans="1:3" ht="11.25" customHeight="1" x14ac:dyDescent="0.2">
      <c r="A51" s="71" t="s">
        <v>110</v>
      </c>
      <c r="B51" s="72">
        <v>0</v>
      </c>
      <c r="C51" s="72">
        <v>2759806.77</v>
      </c>
    </row>
    <row r="52" spans="1:3" ht="11.25" customHeight="1" x14ac:dyDescent="0.2">
      <c r="A52" s="71" t="s">
        <v>111</v>
      </c>
      <c r="B52" s="72">
        <v>0</v>
      </c>
      <c r="C52" s="72">
        <v>1713510.97</v>
      </c>
    </row>
    <row r="53" spans="1:3" ht="11.25" customHeight="1" x14ac:dyDescent="0.2">
      <c r="A53" s="71" t="s">
        <v>112</v>
      </c>
      <c r="B53" s="72">
        <v>0</v>
      </c>
      <c r="C53" s="72">
        <v>0</v>
      </c>
    </row>
    <row r="54" spans="1:3" ht="11.25" customHeight="1" x14ac:dyDescent="0.2">
      <c r="A54" s="71" t="s">
        <v>113</v>
      </c>
      <c r="B54" s="72">
        <v>0</v>
      </c>
      <c r="C54" s="72">
        <v>0</v>
      </c>
    </row>
    <row r="55" spans="1:3" ht="11.25" customHeight="1" x14ac:dyDescent="0.2">
      <c r="A55" s="71" t="s">
        <v>114</v>
      </c>
      <c r="B55" s="72">
        <v>0</v>
      </c>
      <c r="C55" s="72">
        <v>0</v>
      </c>
    </row>
    <row r="56" spans="1:3" ht="11.25" customHeight="1" x14ac:dyDescent="0.2">
      <c r="A56" s="73"/>
      <c r="B56" s="72"/>
      <c r="C56" s="72"/>
    </row>
    <row r="57" spans="1:3" ht="11.25" customHeight="1" x14ac:dyDescent="0.2">
      <c r="A57" s="70" t="s">
        <v>115</v>
      </c>
      <c r="B57" s="69">
        <v>0</v>
      </c>
      <c r="C57" s="69">
        <v>0</v>
      </c>
    </row>
    <row r="58" spans="1:3" ht="11.25" customHeight="1" x14ac:dyDescent="0.2">
      <c r="A58" s="71" t="s">
        <v>116</v>
      </c>
      <c r="B58" s="72">
        <v>0</v>
      </c>
      <c r="C58" s="72">
        <v>0</v>
      </c>
    </row>
    <row r="59" spans="1:3" ht="11.25" customHeight="1" x14ac:dyDescent="0.2">
      <c r="A59" s="71" t="s">
        <v>117</v>
      </c>
      <c r="B59" s="72">
        <v>0</v>
      </c>
      <c r="C59" s="72">
        <v>0</v>
      </c>
    </row>
    <row r="60" spans="1:3" ht="11.25" customHeight="1" x14ac:dyDescent="0.2">
      <c r="A60" s="75"/>
      <c r="B60" s="72"/>
      <c r="C60" s="72"/>
    </row>
    <row r="62" spans="1:3" ht="27" customHeight="1" x14ac:dyDescent="0.2">
      <c r="A62" s="8" t="s">
        <v>56</v>
      </c>
      <c r="B62" s="7"/>
      <c r="C62" s="7"/>
    </row>
    <row r="65" spans="1:1" ht="15" x14ac:dyDescent="0.25">
      <c r="A65" s="29"/>
    </row>
    <row r="66" spans="1:1" ht="15" x14ac:dyDescent="0.25">
      <c r="A66" s="29"/>
    </row>
    <row r="67" spans="1:1" ht="15" x14ac:dyDescent="0.25">
      <c r="A67" s="29" t="s">
        <v>57</v>
      </c>
    </row>
    <row r="68" spans="1:1" ht="15" x14ac:dyDescent="0.25">
      <c r="A68" s="29" t="s">
        <v>58</v>
      </c>
    </row>
    <row r="69" spans="1:1" ht="15" x14ac:dyDescent="0.25">
      <c r="A69" s="29" t="s">
        <v>59</v>
      </c>
    </row>
    <row r="70" spans="1:1" ht="15" x14ac:dyDescent="0.25">
      <c r="A70" s="29" t="s">
        <v>60</v>
      </c>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39A1E-94CC-4C50-A93A-F495B192815D}">
  <sheetPr codeName="Sheet37"/>
  <dimension ref="A1:E12"/>
  <sheetViews>
    <sheetView showGridLines="0" topLeftCell="A4" workbookViewId="0">
      <selection activeCell="C3" sqref="C3:D3"/>
    </sheetView>
  </sheetViews>
  <sheetFormatPr baseColWidth="10" defaultColWidth="0" defaultRowHeight="15" customHeight="1" zeroHeight="1" x14ac:dyDescent="0.25"/>
  <cols>
    <col min="1" max="1" width="3.83203125" style="116" customWidth="1"/>
    <col min="2" max="2" width="29.33203125" style="116" customWidth="1"/>
    <col min="3" max="4" width="52.83203125" style="116" customWidth="1"/>
    <col min="5" max="5" width="3.83203125" style="116" customWidth="1"/>
    <col min="6" max="16384" width="12.5" style="116" hidden="1"/>
  </cols>
  <sheetData>
    <row r="1" spans="1:5" ht="36.75" customHeight="1" thickBot="1" x14ac:dyDescent="0.3">
      <c r="A1" s="806" t="s">
        <v>1190</v>
      </c>
      <c r="B1" s="807"/>
      <c r="C1" s="807"/>
      <c r="D1" s="807"/>
      <c r="E1" s="808"/>
    </row>
    <row r="2" spans="1:5" s="521" customFormat="1" x14ac:dyDescent="0.25">
      <c r="A2" s="522"/>
      <c r="E2" s="523"/>
    </row>
    <row r="3" spans="1:5" s="521" customFormat="1" ht="26.25" customHeight="1" x14ac:dyDescent="0.25">
      <c r="A3" s="522"/>
      <c r="B3" s="524" t="s">
        <v>1191</v>
      </c>
      <c r="C3" s="809" t="s">
        <v>1192</v>
      </c>
      <c r="D3" s="809"/>
      <c r="E3" s="523"/>
    </row>
    <row r="4" spans="1:5" s="521" customFormat="1" x14ac:dyDescent="0.25">
      <c r="A4" s="522"/>
      <c r="E4" s="523"/>
    </row>
    <row r="5" spans="1:5" s="521" customFormat="1" ht="26.25" customHeight="1" x14ac:dyDescent="0.25">
      <c r="A5" s="522"/>
      <c r="B5" s="524" t="s">
        <v>1193</v>
      </c>
      <c r="E5" s="523"/>
    </row>
    <row r="6" spans="1:5" s="521" customFormat="1" x14ac:dyDescent="0.25">
      <c r="A6" s="522"/>
      <c r="E6" s="523"/>
    </row>
    <row r="7" spans="1:5" s="521" customFormat="1" ht="26.25" customHeight="1" x14ac:dyDescent="0.25">
      <c r="A7" s="522"/>
      <c r="B7" s="524" t="s">
        <v>1194</v>
      </c>
      <c r="E7" s="523"/>
    </row>
    <row r="8" spans="1:5" s="521" customFormat="1" x14ac:dyDescent="0.25">
      <c r="A8" s="522"/>
      <c r="E8" s="523"/>
    </row>
    <row r="9" spans="1:5" s="521" customFormat="1" ht="26.25" customHeight="1" x14ac:dyDescent="0.25">
      <c r="A9" s="522"/>
      <c r="B9" s="524" t="s">
        <v>1195</v>
      </c>
      <c r="E9" s="523"/>
    </row>
    <row r="10" spans="1:5" s="521" customFormat="1" x14ac:dyDescent="0.25">
      <c r="A10" s="522"/>
      <c r="E10" s="523"/>
    </row>
    <row r="11" spans="1:5" s="521" customFormat="1" ht="26.25" customHeight="1" x14ac:dyDescent="0.25">
      <c r="A11" s="522"/>
      <c r="B11" s="524" t="s">
        <v>1196</v>
      </c>
      <c r="E11" s="523"/>
    </row>
    <row r="12" spans="1:5" s="521" customFormat="1" ht="15.75" thickBot="1" x14ac:dyDescent="0.3">
      <c r="A12" s="525"/>
      <c r="B12" s="526"/>
      <c r="C12" s="526"/>
      <c r="D12" s="526"/>
      <c r="E12" s="527"/>
    </row>
  </sheetData>
  <sheetProtection algorithmName="SHA-512" hashValue="FKdQEstg7DECgNQMLEXXJQYsG6AX/xjknGUwMSahC4buGszIp5NwDC/UR9/euBRA4+b8IvbzOmkXIX0ginTwUg==" saltValue="Kw+QP62Sc2HhZK+vKdetQg==" spinCount="100000" sheet="1" objects="1" scenarios="1" selectLockedCells="1"/>
  <mergeCells count="2">
    <mergeCell ref="A1:E1"/>
    <mergeCell ref="C3:D3"/>
  </mergeCells>
  <dataValidations count="1">
    <dataValidation allowBlank="1" showInputMessage="1" showErrorMessage="1" prompt="Si el Ente Público es Entidad Federativa o Municipio, dejar en blanco._x000a_" sqref="C3:D3" xr:uid="{00000000-0002-0000-3100-000000000000}"/>
  </dataValidations>
  <pageMargins left="0.70866141732283472" right="0.70866141732283472" top="0.74803149606299213" bottom="0.74803149606299213" header="0.31496062992125984" footer="0.31496062992125984"/>
  <pageSetup paperSize="9" scale="65" orientation="portrait" r:id="rId1"/>
  <drawing r:id="rId2"/>
  <legacyDrawing r:id="rId3"/>
  <controls>
    <mc:AlternateContent xmlns:mc="http://schemas.openxmlformats.org/markup-compatibility/2006">
      <mc:Choice Requires="x14">
        <control shapeId="27652" r:id="rId4" name="ComboBox4_8197_27653">
          <controlPr locked="0" defaultSize="0" autoLine="0" listFillRange="datos!E45:E78" r:id="rId5">
            <anchor moveWithCells="1">
              <from>
                <xdr:col>2</xdr:col>
                <xdr:colOff>19050</xdr:colOff>
                <xdr:row>8</xdr:row>
                <xdr:rowOff>28575</xdr:rowOff>
              </from>
              <to>
                <xdr:col>3</xdr:col>
                <xdr:colOff>238125</xdr:colOff>
                <xdr:row>8</xdr:row>
                <xdr:rowOff>314325</xdr:rowOff>
              </to>
            </anchor>
          </controlPr>
        </control>
      </mc:Choice>
      <mc:Fallback>
        <control shapeId="27652" r:id="rId4" name="ComboBox4_8197_27653"/>
      </mc:Fallback>
    </mc:AlternateContent>
    <mc:AlternateContent xmlns:mc="http://schemas.openxmlformats.org/markup-compatibility/2006">
      <mc:Choice Requires="x14">
        <control shapeId="27651" r:id="rId6" name="ComboBox3_8196_27652">
          <controlPr locked="0" defaultSize="0" autoLine="0" listFillRange="datos!B45:B48" r:id="rId7">
            <anchor moveWithCells="1">
              <from>
                <xdr:col>2</xdr:col>
                <xdr:colOff>19050</xdr:colOff>
                <xdr:row>10</xdr:row>
                <xdr:rowOff>28575</xdr:rowOff>
              </from>
              <to>
                <xdr:col>3</xdr:col>
                <xdr:colOff>238125</xdr:colOff>
                <xdr:row>10</xdr:row>
                <xdr:rowOff>314325</xdr:rowOff>
              </to>
            </anchor>
          </controlPr>
        </control>
      </mc:Choice>
      <mc:Fallback>
        <control shapeId="27651" r:id="rId6" name="ComboBox3_8196_27652"/>
      </mc:Fallback>
    </mc:AlternateContent>
    <mc:AlternateContent xmlns:mc="http://schemas.openxmlformats.org/markup-compatibility/2006">
      <mc:Choice Requires="x14">
        <control shapeId="27650" r:id="rId8" name="ComboBox2_8195_27651">
          <controlPr locked="0" defaultSize="0" autoLine="0" listFillRange="datos!Y2:Y48" r:id="rId9">
            <anchor moveWithCells="1">
              <from>
                <xdr:col>2</xdr:col>
                <xdr:colOff>19050</xdr:colOff>
                <xdr:row>6</xdr:row>
                <xdr:rowOff>38100</xdr:rowOff>
              </from>
              <to>
                <xdr:col>3</xdr:col>
                <xdr:colOff>238125</xdr:colOff>
                <xdr:row>6</xdr:row>
                <xdr:rowOff>323850</xdr:rowOff>
              </to>
            </anchor>
          </controlPr>
        </control>
      </mc:Choice>
      <mc:Fallback>
        <control shapeId="27650" r:id="rId8" name="ComboBox2_8195_27651"/>
      </mc:Fallback>
    </mc:AlternateContent>
    <mc:AlternateContent xmlns:mc="http://schemas.openxmlformats.org/markup-compatibility/2006">
      <mc:Choice Requires="x14">
        <control shapeId="2" r:id="rId10" name="ComboBox1_8194_27650">
          <controlPr locked="0" defaultSize="0" autoLine="0" listFillRange="datos!B2:B33" r:id="rId11">
            <anchor moveWithCells="1">
              <from>
                <xdr:col>2</xdr:col>
                <xdr:colOff>19050</xdr:colOff>
                <xdr:row>4</xdr:row>
                <xdr:rowOff>28575</xdr:rowOff>
              </from>
              <to>
                <xdr:col>3</xdr:col>
                <xdr:colOff>238125</xdr:colOff>
                <xdr:row>4</xdr:row>
                <xdr:rowOff>314325</xdr:rowOff>
              </to>
            </anchor>
          </controlPr>
        </control>
      </mc:Choice>
      <mc:Fallback>
        <control shapeId="1" r:id="rId10" name="ComboBox1_8194_27650"/>
      </mc:Fallback>
    </mc:AlternateContent>
  </control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0F793-3BAA-4296-8CC9-168B0664076D}">
  <sheetPr codeName="Sheet38"/>
  <dimension ref="B3:I33"/>
  <sheetViews>
    <sheetView topLeftCell="A17" workbookViewId="0">
      <selection activeCell="D33" sqref="D33"/>
    </sheetView>
  </sheetViews>
  <sheetFormatPr baseColWidth="10" defaultColWidth="13.33203125" defaultRowHeight="15" customHeight="1" x14ac:dyDescent="0.25"/>
  <cols>
    <col min="1" max="1" width="13.33203125" style="116" customWidth="1"/>
    <col min="2" max="2" width="41.83203125" style="116" bestFit="1" customWidth="1"/>
    <col min="3" max="3" width="58.6640625" style="116" customWidth="1"/>
    <col min="4" max="4" width="14.1640625" style="116" bestFit="1" customWidth="1"/>
    <col min="5" max="5" width="13.33203125" style="116" customWidth="1"/>
    <col min="6" max="16384" width="13.33203125" style="116"/>
  </cols>
  <sheetData>
    <row r="3" spans="2:3" x14ac:dyDescent="0.25">
      <c r="B3" s="116" t="s">
        <v>1190</v>
      </c>
    </row>
    <row r="6" spans="2:3" x14ac:dyDescent="0.25">
      <c r="B6" s="116" t="s">
        <v>1191</v>
      </c>
      <c r="C6" s="528" t="str">
        <f>IF(TRIM(ENTE)="",IF(MUNICIPIO="No Aplica",IF(ENTIDAD_FEDERATIVA="Ciudad de México",ENTIDAD_FEDERATIVA,CONCATENATE("Gobierno del Estado de ",ENTIDAD_FEDERATIVA)),CONCATENATE(TRIM(ENTE),IF(ENTIDAD_FEDERATIVA="Ciudad de México","Delegación ","Municipio de "),MUNICIPIO,", ",IF(ENTIDAD_FEDERATIVA="Ciudad de México",ENTIDAD_FEDERATIVA,CONCATENATE("Gobierno del Estado de ",ENTIDAD_FEDERATIVA)))),CONCATENATE(TRIM(ENTE),", ",IF(ENTIDAD_FEDERATIVA="Ciudad de México",ENTIDAD_FEDERATIVA,CONCATENATE("Gobierno del Estado de ",ENTIDAD_FEDERATIVA))))</f>
        <v>INSTITUTO MUNICIPAL DE VIVIENDA DE IRAPUATO, GTO., Gobierno del Estado de Guanajuato</v>
      </c>
    </row>
    <row r="7" spans="2:3" x14ac:dyDescent="0.25">
      <c r="C7" s="116" t="str">
        <f>CONCATENATE(ENTE_PUBLICO," (a)")</f>
        <v>INSTITUTO MUNICIPAL DE VIVIENDA DE IRAPUATO, GTO., Gobierno del Estado de Guanajuato (a)</v>
      </c>
    </row>
    <row r="8" spans="2:3" ht="27" customHeight="1" x14ac:dyDescent="0.25">
      <c r="B8" s="116" t="s">
        <v>1193</v>
      </c>
      <c r="C8" s="528" t="s">
        <v>1197</v>
      </c>
    </row>
    <row r="10" spans="2:3" ht="25.5" customHeight="1" x14ac:dyDescent="0.25">
      <c r="B10" s="116" t="s">
        <v>1194</v>
      </c>
      <c r="C10" s="528" t="s">
        <v>1198</v>
      </c>
    </row>
    <row r="11" spans="2:3" ht="20.25" customHeight="1" x14ac:dyDescent="0.25">
      <c r="C11" s="528" t="str">
        <f>IF(MUNICIPIO="No Aplica",IF(ENTIDAD_FEDERATIVA="Ciudad de México",ENTIDAD_FEDERATIVA,CONCATENATE("Gobierno del Estado de ",ENTIDAD_FEDERATIVA)),CONCATENATE(IF(ENTIDAD_FEDERATIVA="Ciudad de México","Delegación ","Municipio de "),MUNICIPIO,IF(ENTIDAD_FEDERATIVA="Ciudad de México",CONCATENATE(", ",ENTIDAD_FEDERATIVA),CONCATENATE(", Gobierno del Estado de ",ENTIDAD_FEDERATIVA))))</f>
        <v>Municipio de Irapuato, Gobierno del Estado de Guanajuato</v>
      </c>
    </row>
    <row r="12" spans="2:3" x14ac:dyDescent="0.25">
      <c r="B12" s="116" t="s">
        <v>1195</v>
      </c>
      <c r="C12" s="528">
        <v>2021</v>
      </c>
    </row>
    <row r="14" spans="2:3" x14ac:dyDescent="0.25">
      <c r="B14" s="116" t="s">
        <v>1196</v>
      </c>
      <c r="C14" s="528" t="s">
        <v>1199</v>
      </c>
    </row>
    <row r="15" spans="2:3" x14ac:dyDescent="0.25">
      <c r="C15" s="528">
        <v>4</v>
      </c>
    </row>
    <row r="16" spans="2:3" x14ac:dyDescent="0.25">
      <c r="C16" s="528" t="s">
        <v>1200</v>
      </c>
    </row>
    <row r="18" spans="4:9" ht="135" x14ac:dyDescent="0.25">
      <c r="D18" s="529" t="str">
        <f>IF(PERIODO=1,CONCATENATE("Monto pagado de la inversión al 30 de marzo de ",ANIO_INFORME," (k)"),IF(PERIODO=2,CONCATENATE("Monto pagado de la inversión al 30 de junio de ",ANIO_INFORME," (k)"),IF(PERIODO=3,CONCATENATE("Monto pagado de la inversión al 30 de septiembre de ",ANIO_INFORME," (k)"),IF(PERIODO=4,CONCATENATE("Monto pagado de la inversión al 31 de diciembre de ",ANIO_INFORME," (k)")))))</f>
        <v>Monto pagado de la inversión al 31 de diciembre de 2021 (k)</v>
      </c>
      <c r="E18" s="529" t="str">
        <f>IF(PERIODO=1,CONCATENATE("Monto pagado de la inversión actualizado al 30 de marzo de ",ANIO_INFORME," (l)"),IF(PERIODO=2,CONCATENATE("Monto pagado de la inversión actualizado al 30 de junio de ",ANIO_INFORME," (l)"),IF(PERIODO=3,CONCATENATE("Monto pagado de la inversión actualizado al 30 de septiembre de ",ANIO_INFORME," (l)"),IF(PERIODO=4,CONCATENATE("Monto pagado de la inversión actualizado al 31 de diciembre de ",ANIO_INFORME," (l)")))))</f>
        <v>Monto pagado de la inversión actualizado al 31 de diciembre de 2021 (l)</v>
      </c>
      <c r="F18" s="529" t="str">
        <f>IF(PERIODO=1,CONCATENATE("Saldo pendiente por pagar de la inversión al 30 de marzo de ",ANIO_INFORME," (m = g – l)"),IF(PERIODO=2,CONCATENATE("Saldo pendiente por pagar de la inversión al 30 de junio de ",ANIO_INFORME," (m = g – l)"),IF(PERIODO=3,CONCATENATE("Saldo pendiente por pagar de la inversión al 30 de septiembre de ",ANIO_INFORME," (m = g – l)"),IF(PERIODO=4,CONCATENATE("Saldo pendiente por pagar de la inversión al 31 de diciembre de ",ANIO_INFORME," (m = g – l)")))))</f>
        <v>Saldo pendiente por pagar de la inversión al 31 de diciembre de 2021 (m = g – l)</v>
      </c>
    </row>
    <row r="20" spans="4:9" ht="60" x14ac:dyDescent="0.25">
      <c r="D20" s="530" t="str">
        <f>CONCATENATE(ANIO_INFORME," (d)")</f>
        <v>2021 (d)</v>
      </c>
      <c r="E20" s="531" t="str">
        <f>CONCATENATE("31 de diciembre de ",ANIO_INFORME-1," (e)")</f>
        <v>31 de diciembre de 2020 (e)</v>
      </c>
      <c r="F20" s="532" t="str">
        <f>CONCATENATE("Saldo al 31 de diciembre de ",ANIO_INFORME-1," (d)")</f>
        <v>Saldo al 31 de diciembre de 2020 (d)</v>
      </c>
    </row>
    <row r="23" spans="4:9" x14ac:dyDescent="0.25">
      <c r="D23" s="533">
        <f>ANIO_INFORME+1</f>
        <v>2022</v>
      </c>
      <c r="E23" s="534" t="str">
        <f>CONCATENATE(ANIO_INFORME+2," (d)")</f>
        <v>2023 (d)</v>
      </c>
      <c r="F23" s="534" t="str">
        <f>CONCATENATE(ANIO_INFORME+3," (d)")</f>
        <v>2024 (d)</v>
      </c>
      <c r="G23" s="534" t="str">
        <f>CONCATENATE(ANIO_INFORME+4," (d)")</f>
        <v>2025 (d)</v>
      </c>
      <c r="H23" s="534" t="str">
        <f>CONCATENATE(ANIO_INFORME+5," (d)")</f>
        <v>2026 (d)</v>
      </c>
      <c r="I23" s="534" t="str">
        <f>CONCATENATE(ANIO_INFORME+6," (d)")</f>
        <v>2027 (d)</v>
      </c>
    </row>
    <row r="25" spans="4:9" x14ac:dyDescent="0.25">
      <c r="D25" s="535" t="str">
        <f>CONCATENATE(ANIO_INFORME-5," ",CHAR(185)," (c)")</f>
        <v>2016 ¹ (c)</v>
      </c>
      <c r="E25" s="535" t="str">
        <f>CONCATENATE(ANIO_INFORME-4," ",CHAR(185)," (c)")</f>
        <v>2017 ¹ (c)</v>
      </c>
      <c r="F25" s="535" t="str">
        <f>CONCATENATE(ANIO_INFORME-3," ",CHAR(185)," (c)")</f>
        <v>2018 ¹ (c)</v>
      </c>
      <c r="G25" s="535" t="str">
        <f>CONCATENATE(ANIO_INFORME-2," ",CHAR(185)," (c)")</f>
        <v>2019 ¹ (c)</v>
      </c>
      <c r="H25" s="535" t="str">
        <f>CONCATENATE(ANIO_INFORME-1," ",CHAR(185)," (c)")</f>
        <v>2020 ¹ (c)</v>
      </c>
      <c r="I25" s="533">
        <f>ANIO_INFORME</f>
        <v>2021</v>
      </c>
    </row>
    <row r="26" spans="4:9" x14ac:dyDescent="0.25">
      <c r="D26" s="536"/>
    </row>
    <row r="29" spans="4:9" x14ac:dyDescent="0.25">
      <c r="D29" s="116" t="s">
        <v>1201</v>
      </c>
      <c r="E29" s="116" t="s">
        <v>1202</v>
      </c>
    </row>
    <row r="30" spans="4:9" x14ac:dyDescent="0.25">
      <c r="D30" s="537">
        <v>-1.7976931348623099E+100</v>
      </c>
      <c r="E30" s="537">
        <v>1.7976931348623099E+100</v>
      </c>
    </row>
    <row r="32" spans="4:9" x14ac:dyDescent="0.25">
      <c r="D32" s="116" t="s">
        <v>1203</v>
      </c>
      <c r="E32" s="116" t="s">
        <v>1204</v>
      </c>
    </row>
    <row r="33" spans="4:5" ht="15.75" thickBot="1" x14ac:dyDescent="0.3">
      <c r="D33" s="538">
        <v>36526</v>
      </c>
      <c r="E33" s="538">
        <v>55153</v>
      </c>
    </row>
  </sheetData>
  <sheetProtection algorithmName="SHA-512" hashValue="ifTinlDAy+m/hhaU0tfPrWkM//V8F/rkhXeUg3kIO6MQMHN10vkm1BpZ4EpOlud7oK2EwJhvcu4d3hC7ZP1nJw==" saltValue="XK/qjs2H5Nr2f7xmBcdBVg==" spinCount="100000" sheet="1" objects="1" scenarios="1" selectLockedCells="1"/>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B93AB-0886-472C-9F5D-FE50126EE867}">
  <sheetPr codeName="Sheet39"/>
  <dimension ref="A1:BO572"/>
  <sheetViews>
    <sheetView topLeftCell="A37" zoomScale="115" zoomScaleNormal="115" workbookViewId="0">
      <selection activeCell="B35" sqref="B35"/>
    </sheetView>
  </sheetViews>
  <sheetFormatPr baseColWidth="10" defaultColWidth="13.33203125" defaultRowHeight="15" customHeight="1" x14ac:dyDescent="0.25"/>
  <cols>
    <col min="1" max="1" width="5.5" style="116" customWidth="1"/>
    <col min="2" max="2" width="29" style="116" bestFit="1" customWidth="1"/>
    <col min="3" max="3" width="5.33203125" style="116" customWidth="1"/>
    <col min="4" max="4" width="3.1640625" style="116" bestFit="1" customWidth="1"/>
    <col min="5" max="5" width="25.6640625" style="116" bestFit="1" customWidth="1"/>
    <col min="6" max="6" width="3.1640625" style="116" bestFit="1" customWidth="1"/>
    <col min="7" max="7" width="17.83203125" style="116" bestFit="1" customWidth="1"/>
    <col min="8" max="8" width="2" style="116" bestFit="1" customWidth="1"/>
    <col min="9" max="9" width="18" style="116" bestFit="1" customWidth="1"/>
    <col min="10" max="10" width="3.1640625" style="116" bestFit="1" customWidth="1"/>
    <col min="11" max="11" width="14" style="116" customWidth="1"/>
    <col min="12" max="12" width="2" style="116" bestFit="1" customWidth="1"/>
    <col min="13" max="13" width="20.83203125" style="116" bestFit="1" customWidth="1"/>
    <col min="14" max="14" width="3.1640625" style="116" bestFit="1" customWidth="1"/>
    <col min="15" max="15" width="15.83203125" style="116" customWidth="1"/>
    <col min="16" max="16" width="2" style="116" bestFit="1" customWidth="1"/>
    <col min="17" max="17" width="27.6640625" style="116" bestFit="1" customWidth="1"/>
    <col min="18" max="18" width="3.1640625" style="116" bestFit="1" customWidth="1"/>
    <col min="19" max="19" width="25" style="116" bestFit="1" customWidth="1"/>
    <col min="20" max="20" width="3.1640625" style="116" bestFit="1" customWidth="1"/>
    <col min="21" max="21" width="23.6640625" style="116" bestFit="1" customWidth="1"/>
    <col min="22" max="22" width="3.1640625" style="116" bestFit="1" customWidth="1"/>
    <col min="23" max="23" width="22.6640625" style="116" bestFit="1" customWidth="1"/>
    <col min="24" max="24" width="3.1640625" style="116" bestFit="1" customWidth="1"/>
    <col min="25" max="25" width="49.6640625" style="116" bestFit="1" customWidth="1"/>
    <col min="26" max="26" width="3.1640625" style="116" bestFit="1" customWidth="1"/>
    <col min="27" max="27" width="34" style="116" bestFit="1" customWidth="1"/>
    <col min="28" max="28" width="3.1640625" style="116" bestFit="1" customWidth="1"/>
    <col min="29" max="29" width="37.1640625" style="116" bestFit="1" customWidth="1"/>
    <col min="30" max="30" width="3.1640625" style="116" bestFit="1" customWidth="1"/>
    <col min="31" max="31" width="29.1640625" style="116" bestFit="1" customWidth="1"/>
    <col min="32" max="32" width="3.1640625" style="116" bestFit="1" customWidth="1"/>
    <col min="33" max="33" width="27" style="116" bestFit="1" customWidth="1"/>
    <col min="34" max="34" width="3.1640625" style="116" bestFit="1" customWidth="1"/>
    <col min="35" max="35" width="30.33203125" style="116" bestFit="1" customWidth="1"/>
    <col min="36" max="36" width="3.1640625" style="116" bestFit="1" customWidth="1"/>
    <col min="37" max="37" width="20.83203125" style="116" bestFit="1" customWidth="1"/>
    <col min="38" max="38" width="3.1640625" style="116" bestFit="1" customWidth="1"/>
    <col min="39" max="39" width="20.1640625" style="116" bestFit="1" customWidth="1"/>
    <col min="40" max="40" width="3.1640625" style="116" bestFit="1" customWidth="1"/>
    <col min="41" max="41" width="23.5" style="116" bestFit="1" customWidth="1"/>
    <col min="42" max="42" width="3.1640625" style="116" bestFit="1" customWidth="1"/>
    <col min="43" max="43" width="47.5" style="116" customWidth="1"/>
    <col min="44" max="44" width="3.1640625" style="116" bestFit="1" customWidth="1"/>
    <col min="45" max="45" width="32.5" style="116" bestFit="1" customWidth="1"/>
    <col min="46" max="46" width="3.1640625" style="116" bestFit="1" customWidth="1"/>
    <col min="47" max="47" width="21" style="116" bestFit="1" customWidth="1"/>
    <col min="48" max="48" width="3.1640625" style="116" bestFit="1" customWidth="1"/>
    <col min="49" max="49" width="20.83203125" style="116" bestFit="1" customWidth="1"/>
    <col min="50" max="50" width="3.1640625" style="116" bestFit="1" customWidth="1"/>
    <col min="51" max="51" width="28.33203125" style="116" bestFit="1" customWidth="1"/>
    <col min="52" max="52" width="3.1640625" style="116" bestFit="1" customWidth="1"/>
    <col min="53" max="53" width="17.83203125" style="116" bestFit="1" customWidth="1"/>
    <col min="54" max="54" width="3.1640625" style="116" bestFit="1" customWidth="1"/>
    <col min="55" max="55" width="27.33203125" style="116" bestFit="1" customWidth="1"/>
    <col min="56" max="56" width="3.1640625" style="116" bestFit="1" customWidth="1"/>
    <col min="57" max="57" width="16.5" style="116" bestFit="1" customWidth="1"/>
    <col min="58" max="58" width="3.1640625" style="116" bestFit="1" customWidth="1"/>
    <col min="59" max="59" width="19" style="116" bestFit="1" customWidth="1"/>
    <col min="60" max="60" width="3.1640625" style="116" bestFit="1" customWidth="1"/>
    <col min="61" max="61" width="37.5" style="116" bestFit="1" customWidth="1"/>
    <col min="62" max="62" width="3.1640625" style="116" bestFit="1" customWidth="1"/>
    <col min="63" max="63" width="35.6640625" style="116" bestFit="1" customWidth="1"/>
    <col min="64" max="64" width="3.1640625" style="116" bestFit="1" customWidth="1"/>
    <col min="65" max="65" width="17.1640625" style="116" bestFit="1" customWidth="1"/>
    <col min="66" max="66" width="3.1640625" style="116" bestFit="1" customWidth="1"/>
    <col min="67" max="67" width="30.33203125" style="116" bestFit="1" customWidth="1"/>
    <col min="68" max="68" width="13.33203125" style="116" customWidth="1"/>
    <col min="69" max="16384" width="13.33203125" style="116"/>
  </cols>
  <sheetData>
    <row r="1" spans="1:67" x14ac:dyDescent="0.25">
      <c r="B1" s="116" t="s">
        <v>1193</v>
      </c>
      <c r="E1" s="116" t="s">
        <v>1205</v>
      </c>
      <c r="G1" s="116" t="s">
        <v>1206</v>
      </c>
      <c r="I1" s="116" t="s">
        <v>1207</v>
      </c>
      <c r="K1" s="116" t="s">
        <v>1208</v>
      </c>
      <c r="M1" s="116" t="s">
        <v>1209</v>
      </c>
      <c r="O1" s="116" t="s">
        <v>1210</v>
      </c>
      <c r="Q1" s="116" t="s">
        <v>1211</v>
      </c>
      <c r="S1" s="116" t="s">
        <v>1212</v>
      </c>
      <c r="U1" s="116" t="s">
        <v>1213</v>
      </c>
      <c r="W1" s="116" t="s">
        <v>1214</v>
      </c>
      <c r="Y1" s="116" t="s">
        <v>1197</v>
      </c>
      <c r="AA1" s="116" t="s">
        <v>1215</v>
      </c>
      <c r="AC1" s="116" t="s">
        <v>1216</v>
      </c>
      <c r="AE1" s="116" t="s">
        <v>1217</v>
      </c>
      <c r="AG1" s="116" t="s">
        <v>1218</v>
      </c>
      <c r="AI1" s="116" t="s">
        <v>1219</v>
      </c>
      <c r="AK1" s="116" t="s">
        <v>1220</v>
      </c>
      <c r="AM1" s="116" t="s">
        <v>1221</v>
      </c>
      <c r="AO1" s="116" t="s">
        <v>1222</v>
      </c>
      <c r="AQ1" s="116" t="s">
        <v>1223</v>
      </c>
      <c r="AS1" s="116" t="s">
        <v>1224</v>
      </c>
      <c r="AU1" s="116" t="s">
        <v>1225</v>
      </c>
      <c r="AW1" s="116" t="s">
        <v>1226</v>
      </c>
      <c r="AY1" s="116" t="s">
        <v>1227</v>
      </c>
      <c r="BA1" s="116" t="s">
        <v>1228</v>
      </c>
      <c r="BC1" s="116" t="s">
        <v>1229</v>
      </c>
      <c r="BE1" s="116" t="s">
        <v>1230</v>
      </c>
      <c r="BG1" s="116" t="s">
        <v>1231</v>
      </c>
      <c r="BI1" s="116" t="s">
        <v>1232</v>
      </c>
      <c r="BK1" s="116" t="s">
        <v>1233</v>
      </c>
      <c r="BM1" s="116" t="s">
        <v>1234</v>
      </c>
      <c r="BO1" s="116" t="s">
        <v>1235</v>
      </c>
    </row>
    <row r="2" spans="1:67" x14ac:dyDescent="0.25">
      <c r="A2" s="116">
        <v>1</v>
      </c>
      <c r="B2" s="116" t="s">
        <v>1205</v>
      </c>
      <c r="D2" s="116">
        <v>0</v>
      </c>
      <c r="E2" s="116" t="s">
        <v>1236</v>
      </c>
      <c r="F2" s="116">
        <v>0</v>
      </c>
      <c r="G2" s="116" t="s">
        <v>1236</v>
      </c>
      <c r="H2" s="116">
        <v>0</v>
      </c>
      <c r="I2" s="116" t="s">
        <v>1236</v>
      </c>
      <c r="J2" s="116">
        <v>0</v>
      </c>
      <c r="K2" s="116" t="s">
        <v>1236</v>
      </c>
      <c r="L2" s="116">
        <v>0</v>
      </c>
      <c r="M2" s="116" t="s">
        <v>1236</v>
      </c>
      <c r="N2" s="116">
        <v>0</v>
      </c>
      <c r="O2" s="116" t="s">
        <v>1236</v>
      </c>
      <c r="P2" s="116">
        <v>0</v>
      </c>
      <c r="Q2" s="116" t="s">
        <v>1236</v>
      </c>
      <c r="R2" s="116">
        <v>0</v>
      </c>
      <c r="S2" s="116" t="s">
        <v>1236</v>
      </c>
      <c r="T2" s="116">
        <v>0</v>
      </c>
      <c r="U2" s="116" t="s">
        <v>1236</v>
      </c>
      <c r="V2" s="116">
        <v>0</v>
      </c>
      <c r="W2" s="116" t="s">
        <v>1236</v>
      </c>
      <c r="X2" s="116">
        <v>0</v>
      </c>
      <c r="Y2" s="116" t="s">
        <v>1236</v>
      </c>
      <c r="Z2" s="116">
        <v>0</v>
      </c>
      <c r="AA2" s="116" t="s">
        <v>1236</v>
      </c>
      <c r="AB2" s="116">
        <v>0</v>
      </c>
      <c r="AC2" s="116" t="s">
        <v>1236</v>
      </c>
      <c r="AD2" s="116">
        <v>0</v>
      </c>
      <c r="AE2" s="116" t="s">
        <v>1236</v>
      </c>
      <c r="AF2" s="116">
        <v>0</v>
      </c>
      <c r="AG2" s="116" t="s">
        <v>1236</v>
      </c>
      <c r="AH2" s="116">
        <v>0</v>
      </c>
      <c r="AI2" s="116" t="s">
        <v>1236</v>
      </c>
      <c r="AJ2" s="116">
        <v>0</v>
      </c>
      <c r="AK2" s="116" t="s">
        <v>1236</v>
      </c>
      <c r="AL2" s="116">
        <v>0</v>
      </c>
      <c r="AM2" s="116" t="s">
        <v>1236</v>
      </c>
      <c r="AN2" s="116">
        <v>0</v>
      </c>
      <c r="AO2" s="116" t="s">
        <v>1236</v>
      </c>
      <c r="AP2" s="116">
        <v>0</v>
      </c>
      <c r="AQ2" s="116" t="s">
        <v>1236</v>
      </c>
      <c r="AR2" s="116">
        <v>0</v>
      </c>
      <c r="AS2" s="116" t="s">
        <v>1236</v>
      </c>
      <c r="AT2" s="116">
        <v>0</v>
      </c>
      <c r="AU2" s="116" t="s">
        <v>1236</v>
      </c>
      <c r="AV2" s="116">
        <v>0</v>
      </c>
      <c r="AW2" s="116" t="s">
        <v>1236</v>
      </c>
      <c r="AX2" s="116">
        <v>0</v>
      </c>
      <c r="AY2" s="116" t="s">
        <v>1236</v>
      </c>
      <c r="AZ2" s="116">
        <v>0</v>
      </c>
      <c r="BA2" s="116" t="s">
        <v>1236</v>
      </c>
      <c r="BB2" s="116">
        <v>0</v>
      </c>
      <c r="BC2" s="116" t="s">
        <v>1236</v>
      </c>
      <c r="BD2" s="116">
        <v>0</v>
      </c>
      <c r="BE2" s="116" t="s">
        <v>1236</v>
      </c>
      <c r="BF2" s="116">
        <v>0</v>
      </c>
      <c r="BG2" s="116" t="s">
        <v>1236</v>
      </c>
      <c r="BH2" s="116">
        <v>0</v>
      </c>
      <c r="BI2" s="116" t="s">
        <v>1236</v>
      </c>
      <c r="BJ2" s="116">
        <v>0</v>
      </c>
      <c r="BK2" s="116" t="s">
        <v>1236</v>
      </c>
      <c r="BL2" s="116">
        <v>0</v>
      </c>
      <c r="BM2" s="116" t="s">
        <v>1236</v>
      </c>
      <c r="BN2" s="116">
        <v>0</v>
      </c>
      <c r="BO2" s="116" t="s">
        <v>1236</v>
      </c>
    </row>
    <row r="3" spans="1:67" x14ac:dyDescent="0.25">
      <c r="A3" s="116">
        <v>2</v>
      </c>
      <c r="B3" s="116" t="s">
        <v>1206</v>
      </c>
      <c r="D3" s="116">
        <v>1</v>
      </c>
      <c r="E3" s="116" t="s">
        <v>1205</v>
      </c>
      <c r="F3" s="116">
        <v>2</v>
      </c>
      <c r="G3" s="116" t="s">
        <v>1237</v>
      </c>
      <c r="H3" s="116">
        <v>3</v>
      </c>
      <c r="I3" s="116" t="s">
        <v>1238</v>
      </c>
      <c r="J3" s="116">
        <v>4</v>
      </c>
      <c r="K3" s="116" t="s">
        <v>1239</v>
      </c>
      <c r="L3" s="116">
        <v>5</v>
      </c>
      <c r="M3" s="116" t="s">
        <v>1240</v>
      </c>
      <c r="N3" s="116">
        <v>6</v>
      </c>
      <c r="O3" s="116" t="s">
        <v>1241</v>
      </c>
      <c r="P3" s="116">
        <v>7</v>
      </c>
      <c r="Q3" s="116" t="s">
        <v>1242</v>
      </c>
      <c r="R3" s="116">
        <v>8</v>
      </c>
      <c r="S3" s="116" t="s">
        <v>1243</v>
      </c>
      <c r="T3" s="116">
        <v>9</v>
      </c>
      <c r="U3" s="116" t="s">
        <v>1244</v>
      </c>
      <c r="V3" s="116">
        <v>10</v>
      </c>
      <c r="W3" s="116" t="s">
        <v>1245</v>
      </c>
      <c r="X3" s="116">
        <v>11</v>
      </c>
      <c r="Y3" s="116" t="s">
        <v>1240</v>
      </c>
      <c r="Z3" s="116">
        <v>12</v>
      </c>
      <c r="AA3" s="116" t="s">
        <v>1246</v>
      </c>
      <c r="AB3" s="116">
        <v>13</v>
      </c>
      <c r="AC3" s="116" t="s">
        <v>1247</v>
      </c>
      <c r="AD3" s="116">
        <v>14</v>
      </c>
      <c r="AE3" s="116" t="s">
        <v>1248</v>
      </c>
      <c r="AF3" s="116">
        <v>15</v>
      </c>
      <c r="AG3" s="116" t="s">
        <v>1249</v>
      </c>
      <c r="AH3" s="116">
        <v>16</v>
      </c>
      <c r="AI3" s="116" t="s">
        <v>1250</v>
      </c>
      <c r="AJ3" s="116">
        <v>17</v>
      </c>
      <c r="AK3" s="116" t="s">
        <v>1251</v>
      </c>
      <c r="AL3" s="116">
        <v>18</v>
      </c>
      <c r="AM3" s="116" t="s">
        <v>1252</v>
      </c>
      <c r="AN3" s="116">
        <v>19</v>
      </c>
      <c r="AO3" s="116" t="s">
        <v>1240</v>
      </c>
      <c r="AP3" s="116">
        <v>20</v>
      </c>
      <c r="AQ3" s="116" t="s">
        <v>1253</v>
      </c>
      <c r="AR3" s="116">
        <v>21</v>
      </c>
      <c r="AS3" s="116" t="s">
        <v>1254</v>
      </c>
      <c r="AT3" s="116">
        <v>22</v>
      </c>
      <c r="AU3" s="116" t="s">
        <v>1255</v>
      </c>
      <c r="AV3" s="116">
        <v>23</v>
      </c>
      <c r="AW3" s="116" t="s">
        <v>1256</v>
      </c>
      <c r="AX3" s="116">
        <v>24</v>
      </c>
      <c r="AY3" s="116" t="s">
        <v>1257</v>
      </c>
      <c r="AZ3" s="116">
        <v>25</v>
      </c>
      <c r="BA3" s="116" t="s">
        <v>1258</v>
      </c>
      <c r="BB3" s="116">
        <v>26</v>
      </c>
      <c r="BC3" s="116" t="s">
        <v>1259</v>
      </c>
      <c r="BD3" s="116">
        <v>27</v>
      </c>
      <c r="BE3" s="116" t="s">
        <v>1260</v>
      </c>
      <c r="BF3" s="116">
        <v>28</v>
      </c>
      <c r="BG3" s="116" t="s">
        <v>1240</v>
      </c>
      <c r="BH3" s="116">
        <v>29</v>
      </c>
      <c r="BI3" s="116" t="s">
        <v>1261</v>
      </c>
      <c r="BJ3" s="116">
        <v>30</v>
      </c>
      <c r="BK3" s="116" t="s">
        <v>1254</v>
      </c>
      <c r="BL3" s="116">
        <v>31</v>
      </c>
      <c r="BM3" s="116" t="s">
        <v>1262</v>
      </c>
      <c r="BN3" s="116">
        <v>32</v>
      </c>
      <c r="BO3" s="116" t="s">
        <v>1263</v>
      </c>
    </row>
    <row r="4" spans="1:67" x14ac:dyDescent="0.25">
      <c r="A4" s="116">
        <v>3</v>
      </c>
      <c r="B4" s="116" t="s">
        <v>1207</v>
      </c>
      <c r="D4" s="116">
        <v>1</v>
      </c>
      <c r="E4" s="116" t="s">
        <v>1264</v>
      </c>
      <c r="F4" s="116">
        <v>2</v>
      </c>
      <c r="G4" s="116" t="s">
        <v>1265</v>
      </c>
      <c r="H4" s="116">
        <v>3</v>
      </c>
      <c r="I4" s="116" t="s">
        <v>1266</v>
      </c>
      <c r="J4" s="116">
        <v>4</v>
      </c>
      <c r="K4" s="116" t="s">
        <v>1267</v>
      </c>
      <c r="L4" s="116">
        <v>5</v>
      </c>
      <c r="M4" s="116" t="s">
        <v>1268</v>
      </c>
      <c r="N4" s="116">
        <v>6</v>
      </c>
      <c r="O4" s="116" t="s">
        <v>1210</v>
      </c>
      <c r="P4" s="116">
        <v>7</v>
      </c>
      <c r="Q4" s="116" t="s">
        <v>1269</v>
      </c>
      <c r="R4" s="116">
        <v>8</v>
      </c>
      <c r="S4" s="116" t="s">
        <v>1270</v>
      </c>
      <c r="T4" s="116">
        <v>9</v>
      </c>
      <c r="U4" s="116" t="s">
        <v>1271</v>
      </c>
      <c r="V4" s="116">
        <v>10</v>
      </c>
      <c r="W4" s="116" t="s">
        <v>1272</v>
      </c>
      <c r="X4" s="116">
        <v>11</v>
      </c>
      <c r="Y4" s="116" t="s">
        <v>1273</v>
      </c>
      <c r="Z4" s="116">
        <v>12</v>
      </c>
      <c r="AA4" s="116" t="s">
        <v>1274</v>
      </c>
      <c r="AB4" s="116">
        <v>13</v>
      </c>
      <c r="AC4" s="116" t="s">
        <v>1275</v>
      </c>
      <c r="AD4" s="116">
        <v>14</v>
      </c>
      <c r="AE4" s="116" t="s">
        <v>1276</v>
      </c>
      <c r="AF4" s="116">
        <v>15</v>
      </c>
      <c r="AG4" s="116" t="s">
        <v>1277</v>
      </c>
      <c r="AH4" s="116">
        <v>16</v>
      </c>
      <c r="AI4" s="116" t="s">
        <v>1278</v>
      </c>
      <c r="AJ4" s="116">
        <v>17</v>
      </c>
      <c r="AK4" s="116" t="s">
        <v>1279</v>
      </c>
      <c r="AL4" s="116">
        <v>18</v>
      </c>
      <c r="AM4" s="116" t="s">
        <v>1280</v>
      </c>
      <c r="AN4" s="116">
        <v>19</v>
      </c>
      <c r="AO4" s="116" t="s">
        <v>1281</v>
      </c>
      <c r="AP4" s="116">
        <v>20</v>
      </c>
      <c r="AQ4" s="116" t="s">
        <v>1282</v>
      </c>
      <c r="AR4" s="116">
        <v>21</v>
      </c>
      <c r="AS4" s="116" t="s">
        <v>1283</v>
      </c>
      <c r="AT4" s="116">
        <v>22</v>
      </c>
      <c r="AU4" s="116" t="s">
        <v>1284</v>
      </c>
      <c r="AV4" s="116">
        <v>23</v>
      </c>
      <c r="AW4" s="116" t="s">
        <v>1285</v>
      </c>
      <c r="AX4" s="116">
        <v>24</v>
      </c>
      <c r="AY4" s="116" t="s">
        <v>1286</v>
      </c>
      <c r="AZ4" s="116">
        <v>25</v>
      </c>
      <c r="BA4" s="116" t="s">
        <v>1287</v>
      </c>
      <c r="BB4" s="116">
        <v>26</v>
      </c>
      <c r="BC4" s="116" t="s">
        <v>1288</v>
      </c>
      <c r="BD4" s="116">
        <v>27</v>
      </c>
      <c r="BE4" s="116" t="s">
        <v>1289</v>
      </c>
      <c r="BF4" s="116">
        <v>28</v>
      </c>
      <c r="BG4" s="116" t="s">
        <v>1270</v>
      </c>
      <c r="BH4" s="116">
        <v>29</v>
      </c>
      <c r="BI4" s="116" t="s">
        <v>1290</v>
      </c>
      <c r="BJ4" s="116">
        <v>30</v>
      </c>
      <c r="BK4" s="116" t="s">
        <v>1247</v>
      </c>
      <c r="BL4" s="116">
        <v>31</v>
      </c>
      <c r="BM4" s="116" t="s">
        <v>1291</v>
      </c>
      <c r="BN4" s="116">
        <v>32</v>
      </c>
      <c r="BO4" s="116" t="s">
        <v>1292</v>
      </c>
    </row>
    <row r="5" spans="1:67" x14ac:dyDescent="0.25">
      <c r="A5" s="116">
        <v>4</v>
      </c>
      <c r="B5" s="116" t="s">
        <v>1208</v>
      </c>
      <c r="D5" s="116">
        <v>1</v>
      </c>
      <c r="E5" s="116" t="s">
        <v>1293</v>
      </c>
      <c r="F5" s="116">
        <v>2</v>
      </c>
      <c r="G5" s="116" t="s">
        <v>1294</v>
      </c>
      <c r="H5" s="116">
        <v>3</v>
      </c>
      <c r="I5" s="116" t="s">
        <v>1295</v>
      </c>
      <c r="J5" s="116">
        <v>4</v>
      </c>
      <c r="K5" s="116" t="s">
        <v>1208</v>
      </c>
      <c r="L5" s="116">
        <v>5</v>
      </c>
      <c r="M5" s="116" t="s">
        <v>1296</v>
      </c>
      <c r="N5" s="116">
        <v>6</v>
      </c>
      <c r="O5" s="116" t="s">
        <v>1297</v>
      </c>
      <c r="P5" s="116">
        <v>7</v>
      </c>
      <c r="Q5" s="116" t="s">
        <v>1298</v>
      </c>
      <c r="R5" s="116">
        <v>8</v>
      </c>
      <c r="S5" s="116" t="s">
        <v>1296</v>
      </c>
      <c r="T5" s="116">
        <v>9</v>
      </c>
      <c r="U5" s="116" t="s">
        <v>1285</v>
      </c>
      <c r="V5" s="116">
        <v>10</v>
      </c>
      <c r="W5" s="116" t="s">
        <v>1299</v>
      </c>
      <c r="X5" s="116">
        <v>11</v>
      </c>
      <c r="Y5" s="116" t="s">
        <v>1300</v>
      </c>
      <c r="Z5" s="116">
        <v>12</v>
      </c>
      <c r="AA5" s="116" t="s">
        <v>1301</v>
      </c>
      <c r="AB5" s="116">
        <v>13</v>
      </c>
      <c r="AC5" s="116" t="s">
        <v>1302</v>
      </c>
      <c r="AD5" s="116">
        <v>14</v>
      </c>
      <c r="AE5" s="116" t="s">
        <v>1303</v>
      </c>
      <c r="AF5" s="116">
        <v>15</v>
      </c>
      <c r="AG5" s="116" t="s">
        <v>1304</v>
      </c>
      <c r="AH5" s="116">
        <v>16</v>
      </c>
      <c r="AI5" s="116" t="s">
        <v>1244</v>
      </c>
      <c r="AJ5" s="116">
        <v>17</v>
      </c>
      <c r="AK5" s="116" t="s">
        <v>1305</v>
      </c>
      <c r="AL5" s="116">
        <v>18</v>
      </c>
      <c r="AM5" s="116" t="s">
        <v>1306</v>
      </c>
      <c r="AN5" s="116">
        <v>19</v>
      </c>
      <c r="AO5" s="116" t="s">
        <v>1296</v>
      </c>
      <c r="AP5" s="116">
        <v>20</v>
      </c>
      <c r="AQ5" s="116" t="s">
        <v>1307</v>
      </c>
      <c r="AR5" s="116">
        <v>21</v>
      </c>
      <c r="AS5" s="116" t="s">
        <v>1247</v>
      </c>
      <c r="AT5" s="116">
        <v>22</v>
      </c>
      <c r="AU5" s="116" t="s">
        <v>1308</v>
      </c>
      <c r="AV5" s="116">
        <v>23</v>
      </c>
      <c r="AW5" s="116" t="s">
        <v>1309</v>
      </c>
      <c r="AX5" s="116">
        <v>24</v>
      </c>
      <c r="AY5" s="116" t="s">
        <v>1310</v>
      </c>
      <c r="AZ5" s="116">
        <v>25</v>
      </c>
      <c r="BA5" s="116" t="s">
        <v>1311</v>
      </c>
      <c r="BB5" s="116">
        <v>26</v>
      </c>
      <c r="BC5" s="116" t="s">
        <v>1312</v>
      </c>
      <c r="BD5" s="116">
        <v>27</v>
      </c>
      <c r="BE5" s="116" t="s">
        <v>1313</v>
      </c>
      <c r="BF5" s="116">
        <v>28</v>
      </c>
      <c r="BG5" s="116" t="s">
        <v>1314</v>
      </c>
      <c r="BH5" s="116">
        <v>29</v>
      </c>
      <c r="BI5" s="116" t="s">
        <v>1315</v>
      </c>
      <c r="BJ5" s="116">
        <v>30</v>
      </c>
      <c r="BK5" s="116" t="s">
        <v>1316</v>
      </c>
      <c r="BL5" s="116">
        <v>31</v>
      </c>
      <c r="BM5" s="116" t="s">
        <v>1317</v>
      </c>
      <c r="BN5" s="116">
        <v>32</v>
      </c>
      <c r="BO5" s="116" t="s">
        <v>1318</v>
      </c>
    </row>
    <row r="6" spans="1:67" x14ac:dyDescent="0.25">
      <c r="A6" s="116">
        <v>5</v>
      </c>
      <c r="B6" s="116" t="s">
        <v>1209</v>
      </c>
      <c r="D6" s="116">
        <v>1</v>
      </c>
      <c r="E6" s="116" t="s">
        <v>1319</v>
      </c>
      <c r="F6" s="116">
        <v>2</v>
      </c>
      <c r="G6" s="116" t="s">
        <v>1320</v>
      </c>
      <c r="H6" s="116">
        <v>3</v>
      </c>
      <c r="I6" s="116" t="s">
        <v>1321</v>
      </c>
      <c r="J6" s="116">
        <v>4</v>
      </c>
      <c r="K6" s="116" t="s">
        <v>1322</v>
      </c>
      <c r="L6" s="116">
        <v>5</v>
      </c>
      <c r="M6" s="116" t="s">
        <v>1323</v>
      </c>
      <c r="N6" s="116">
        <v>6</v>
      </c>
      <c r="O6" s="116" t="s">
        <v>1324</v>
      </c>
      <c r="P6" s="116">
        <v>7</v>
      </c>
      <c r="Q6" s="116" t="s">
        <v>1270</v>
      </c>
      <c r="R6" s="116">
        <v>8</v>
      </c>
      <c r="S6" s="116" t="s">
        <v>1325</v>
      </c>
      <c r="T6" s="116">
        <v>9</v>
      </c>
      <c r="U6" s="116" t="s">
        <v>1326</v>
      </c>
      <c r="V6" s="116">
        <v>10</v>
      </c>
      <c r="W6" s="116" t="s">
        <v>1327</v>
      </c>
      <c r="X6" s="116">
        <v>11</v>
      </c>
      <c r="Y6" s="116" t="s">
        <v>1328</v>
      </c>
      <c r="Z6" s="116">
        <v>12</v>
      </c>
      <c r="AA6" s="116" t="s">
        <v>1329</v>
      </c>
      <c r="AB6" s="116">
        <v>13</v>
      </c>
      <c r="AC6" s="116" t="s">
        <v>1330</v>
      </c>
      <c r="AD6" s="116">
        <v>14</v>
      </c>
      <c r="AE6" s="116" t="s">
        <v>1331</v>
      </c>
      <c r="AF6" s="116">
        <v>15</v>
      </c>
      <c r="AG6" s="116" t="s">
        <v>1332</v>
      </c>
      <c r="AH6" s="116">
        <v>16</v>
      </c>
      <c r="AI6" s="116" t="s">
        <v>1333</v>
      </c>
      <c r="AJ6" s="116">
        <v>17</v>
      </c>
      <c r="AK6" s="116" t="s">
        <v>1334</v>
      </c>
      <c r="AL6" s="116">
        <v>18</v>
      </c>
      <c r="AM6" s="116" t="s">
        <v>1335</v>
      </c>
      <c r="AN6" s="116">
        <v>19</v>
      </c>
      <c r="AO6" s="116" t="s">
        <v>1336</v>
      </c>
      <c r="AP6" s="116">
        <v>20</v>
      </c>
      <c r="AQ6" s="116" t="s">
        <v>1337</v>
      </c>
      <c r="AR6" s="116">
        <v>21</v>
      </c>
      <c r="AS6" s="116" t="s">
        <v>1338</v>
      </c>
      <c r="AT6" s="116">
        <v>22</v>
      </c>
      <c r="AU6" s="116" t="s">
        <v>1339</v>
      </c>
      <c r="AV6" s="116">
        <v>23</v>
      </c>
      <c r="AW6" s="116" t="s">
        <v>1340</v>
      </c>
      <c r="AX6" s="116">
        <v>24</v>
      </c>
      <c r="AY6" s="116" t="s">
        <v>1341</v>
      </c>
      <c r="AZ6" s="116">
        <v>25</v>
      </c>
      <c r="BA6" s="116" t="s">
        <v>1342</v>
      </c>
      <c r="BB6" s="116">
        <v>26</v>
      </c>
      <c r="BC6" s="116" t="s">
        <v>1343</v>
      </c>
      <c r="BD6" s="116">
        <v>27</v>
      </c>
      <c r="BE6" s="116" t="s">
        <v>1344</v>
      </c>
      <c r="BF6" s="116">
        <v>28</v>
      </c>
      <c r="BG6" s="116" t="s">
        <v>1345</v>
      </c>
      <c r="BH6" s="116">
        <v>29</v>
      </c>
      <c r="BI6" s="116" t="s">
        <v>1346</v>
      </c>
      <c r="BJ6" s="116">
        <v>30</v>
      </c>
      <c r="BK6" s="116" t="s">
        <v>1302</v>
      </c>
      <c r="BL6" s="116">
        <v>31</v>
      </c>
      <c r="BM6" s="116" t="s">
        <v>1347</v>
      </c>
      <c r="BN6" s="116">
        <v>32</v>
      </c>
      <c r="BO6" s="116" t="s">
        <v>1285</v>
      </c>
    </row>
    <row r="7" spans="1:67" x14ac:dyDescent="0.25">
      <c r="A7" s="116">
        <v>6</v>
      </c>
      <c r="B7" s="116" t="s">
        <v>1210</v>
      </c>
      <c r="D7" s="116">
        <v>1</v>
      </c>
      <c r="E7" s="116" t="s">
        <v>1348</v>
      </c>
      <c r="F7" s="116">
        <v>2</v>
      </c>
      <c r="G7" s="116" t="s">
        <v>1349</v>
      </c>
      <c r="H7" s="116">
        <v>3</v>
      </c>
      <c r="I7" s="116" t="s">
        <v>1350</v>
      </c>
      <c r="J7" s="116">
        <v>4</v>
      </c>
      <c r="K7" s="116" t="s">
        <v>1351</v>
      </c>
      <c r="L7" s="116">
        <v>5</v>
      </c>
      <c r="M7" s="116" t="s">
        <v>1352</v>
      </c>
      <c r="N7" s="116">
        <v>6</v>
      </c>
      <c r="O7" s="116" t="s">
        <v>1353</v>
      </c>
      <c r="P7" s="116">
        <v>7</v>
      </c>
      <c r="Q7" s="116" t="s">
        <v>1354</v>
      </c>
      <c r="R7" s="116">
        <v>8</v>
      </c>
      <c r="S7" s="116" t="s">
        <v>1355</v>
      </c>
      <c r="T7" s="116">
        <v>9</v>
      </c>
      <c r="U7" s="116" t="s">
        <v>1356</v>
      </c>
      <c r="V7" s="116">
        <v>10</v>
      </c>
      <c r="W7" s="116" t="s">
        <v>1214</v>
      </c>
      <c r="X7" s="116">
        <v>11</v>
      </c>
      <c r="Y7" s="116" t="s">
        <v>1357</v>
      </c>
      <c r="Z7" s="116">
        <v>12</v>
      </c>
      <c r="AA7" s="116" t="s">
        <v>1358</v>
      </c>
      <c r="AB7" s="116">
        <v>13</v>
      </c>
      <c r="AC7" s="116" t="s">
        <v>1359</v>
      </c>
      <c r="AD7" s="116">
        <v>14</v>
      </c>
      <c r="AE7" s="116" t="s">
        <v>1360</v>
      </c>
      <c r="AF7" s="116">
        <v>15</v>
      </c>
      <c r="AG7" s="116" t="s">
        <v>1361</v>
      </c>
      <c r="AH7" s="116">
        <v>16</v>
      </c>
      <c r="AI7" s="116" t="s">
        <v>1362</v>
      </c>
      <c r="AJ7" s="116">
        <v>17</v>
      </c>
      <c r="AK7" s="116" t="s">
        <v>1363</v>
      </c>
      <c r="AL7" s="116">
        <v>18</v>
      </c>
      <c r="AM7" s="116" t="s">
        <v>1364</v>
      </c>
      <c r="AN7" s="116">
        <v>19</v>
      </c>
      <c r="AO7" s="116" t="s">
        <v>1365</v>
      </c>
      <c r="AP7" s="116">
        <v>20</v>
      </c>
      <c r="AQ7" s="116" t="s">
        <v>1366</v>
      </c>
      <c r="AR7" s="116">
        <v>21</v>
      </c>
      <c r="AS7" s="116" t="s">
        <v>1367</v>
      </c>
      <c r="AT7" s="116">
        <v>22</v>
      </c>
      <c r="AU7" s="116" t="s">
        <v>1368</v>
      </c>
      <c r="AV7" s="116">
        <v>23</v>
      </c>
      <c r="AW7" s="116" t="s">
        <v>1369</v>
      </c>
      <c r="AX7" s="116">
        <v>24</v>
      </c>
      <c r="AY7" s="116" t="s">
        <v>1370</v>
      </c>
      <c r="AZ7" s="116">
        <v>25</v>
      </c>
      <c r="BA7" s="116" t="s">
        <v>1371</v>
      </c>
      <c r="BB7" s="116">
        <v>26</v>
      </c>
      <c r="BC7" s="116" t="s">
        <v>1372</v>
      </c>
      <c r="BD7" s="116">
        <v>27</v>
      </c>
      <c r="BE7" s="116" t="s">
        <v>1373</v>
      </c>
      <c r="BF7" s="116">
        <v>28</v>
      </c>
      <c r="BG7" s="116" t="s">
        <v>1374</v>
      </c>
      <c r="BH7" s="116">
        <v>29</v>
      </c>
      <c r="BI7" s="116" t="s">
        <v>1375</v>
      </c>
      <c r="BJ7" s="116">
        <v>30</v>
      </c>
      <c r="BK7" s="116" t="s">
        <v>1376</v>
      </c>
      <c r="BL7" s="116">
        <v>31</v>
      </c>
      <c r="BM7" s="116" t="s">
        <v>1377</v>
      </c>
      <c r="BN7" s="116">
        <v>32</v>
      </c>
      <c r="BO7" s="116" t="s">
        <v>1378</v>
      </c>
    </row>
    <row r="8" spans="1:67" x14ac:dyDescent="0.25">
      <c r="A8" s="116">
        <v>7</v>
      </c>
      <c r="B8" s="116" t="s">
        <v>1211</v>
      </c>
      <c r="D8" s="116">
        <v>1</v>
      </c>
      <c r="E8" s="116" t="s">
        <v>1379</v>
      </c>
      <c r="J8" s="116">
        <v>4</v>
      </c>
      <c r="K8" s="116" t="s">
        <v>1380</v>
      </c>
      <c r="L8" s="116">
        <v>5</v>
      </c>
      <c r="M8" s="116" t="s">
        <v>1381</v>
      </c>
      <c r="N8" s="116">
        <v>6</v>
      </c>
      <c r="O8" s="116" t="s">
        <v>1382</v>
      </c>
      <c r="P8" s="116">
        <v>7</v>
      </c>
      <c r="Q8" s="116" t="s">
        <v>1383</v>
      </c>
      <c r="R8" s="116">
        <v>8</v>
      </c>
      <c r="S8" s="116" t="s">
        <v>1384</v>
      </c>
      <c r="T8" s="116">
        <v>9</v>
      </c>
      <c r="U8" s="116" t="s">
        <v>1353</v>
      </c>
      <c r="V8" s="116">
        <v>10</v>
      </c>
      <c r="W8" s="116" t="s">
        <v>1385</v>
      </c>
      <c r="X8" s="116">
        <v>11</v>
      </c>
      <c r="Y8" s="116" t="s">
        <v>1386</v>
      </c>
      <c r="Z8" s="116">
        <v>12</v>
      </c>
      <c r="AA8" s="116" t="s">
        <v>1387</v>
      </c>
      <c r="AB8" s="116">
        <v>13</v>
      </c>
      <c r="AC8" s="116" t="s">
        <v>1388</v>
      </c>
      <c r="AD8" s="116">
        <v>14</v>
      </c>
      <c r="AE8" s="116" t="s">
        <v>1389</v>
      </c>
      <c r="AF8" s="116">
        <v>15</v>
      </c>
      <c r="AG8" s="116" t="s">
        <v>1390</v>
      </c>
      <c r="AH8" s="116">
        <v>16</v>
      </c>
      <c r="AI8" s="116" t="s">
        <v>1391</v>
      </c>
      <c r="AJ8" s="116">
        <v>17</v>
      </c>
      <c r="AK8" s="116" t="s">
        <v>1392</v>
      </c>
      <c r="AL8" s="116">
        <v>18</v>
      </c>
      <c r="AM8" s="116" t="s">
        <v>1393</v>
      </c>
      <c r="AN8" s="116">
        <v>19</v>
      </c>
      <c r="AO8" s="116" t="s">
        <v>1394</v>
      </c>
      <c r="AP8" s="116">
        <v>20</v>
      </c>
      <c r="AQ8" s="116" t="s">
        <v>1395</v>
      </c>
      <c r="AR8" s="116">
        <v>21</v>
      </c>
      <c r="AS8" s="116" t="s">
        <v>1280</v>
      </c>
      <c r="AT8" s="116">
        <v>22</v>
      </c>
      <c r="AU8" s="116" t="s">
        <v>1396</v>
      </c>
      <c r="AV8" s="116">
        <v>23</v>
      </c>
      <c r="AW8" s="116" t="s">
        <v>1397</v>
      </c>
      <c r="AX8" s="116">
        <v>24</v>
      </c>
      <c r="AY8" s="116" t="s">
        <v>1289</v>
      </c>
      <c r="AZ8" s="116">
        <v>25</v>
      </c>
      <c r="BA8" s="116" t="s">
        <v>1398</v>
      </c>
      <c r="BB8" s="116">
        <v>26</v>
      </c>
      <c r="BC8" s="116" t="s">
        <v>1399</v>
      </c>
      <c r="BD8" s="116">
        <v>27</v>
      </c>
      <c r="BE8" s="116" t="s">
        <v>1400</v>
      </c>
      <c r="BF8" s="116">
        <v>28</v>
      </c>
      <c r="BG8" s="116" t="s">
        <v>1401</v>
      </c>
      <c r="BH8" s="116">
        <v>29</v>
      </c>
      <c r="BI8" s="116" t="s">
        <v>1402</v>
      </c>
      <c r="BJ8" s="116">
        <v>30</v>
      </c>
      <c r="BK8" s="116" t="s">
        <v>1403</v>
      </c>
      <c r="BL8" s="116">
        <v>31</v>
      </c>
      <c r="BM8" s="116" t="s">
        <v>1404</v>
      </c>
      <c r="BN8" s="116">
        <v>32</v>
      </c>
      <c r="BO8" s="116" t="s">
        <v>1405</v>
      </c>
    </row>
    <row r="9" spans="1:67" x14ac:dyDescent="0.25">
      <c r="A9" s="116">
        <v>8</v>
      </c>
      <c r="B9" s="116" t="s">
        <v>1212</v>
      </c>
      <c r="D9" s="116">
        <v>1</v>
      </c>
      <c r="E9" s="116" t="s">
        <v>1406</v>
      </c>
      <c r="J9" s="116">
        <v>4</v>
      </c>
      <c r="K9" s="116" t="s">
        <v>1407</v>
      </c>
      <c r="L9" s="116">
        <v>5</v>
      </c>
      <c r="M9" s="116" t="s">
        <v>1408</v>
      </c>
      <c r="N9" s="116">
        <v>6</v>
      </c>
      <c r="O9" s="116" t="s">
        <v>1409</v>
      </c>
      <c r="P9" s="116">
        <v>7</v>
      </c>
      <c r="Q9" s="116" t="s">
        <v>1410</v>
      </c>
      <c r="R9" s="116">
        <v>8</v>
      </c>
      <c r="S9" s="116" t="s">
        <v>1411</v>
      </c>
      <c r="T9" s="116">
        <v>9</v>
      </c>
      <c r="U9" s="116" t="s">
        <v>1412</v>
      </c>
      <c r="V9" s="116">
        <v>10</v>
      </c>
      <c r="W9" s="116" t="s">
        <v>1413</v>
      </c>
      <c r="X9" s="116">
        <v>11</v>
      </c>
      <c r="Y9" s="116" t="s">
        <v>1414</v>
      </c>
      <c r="Z9" s="116">
        <v>12</v>
      </c>
      <c r="AA9" s="116" t="s">
        <v>1415</v>
      </c>
      <c r="AB9" s="116">
        <v>13</v>
      </c>
      <c r="AC9" s="116" t="s">
        <v>1416</v>
      </c>
      <c r="AD9" s="116">
        <v>14</v>
      </c>
      <c r="AE9" s="116" t="s">
        <v>1417</v>
      </c>
      <c r="AF9" s="116">
        <v>15</v>
      </c>
      <c r="AG9" s="116" t="s">
        <v>1418</v>
      </c>
      <c r="AH9" s="116">
        <v>16</v>
      </c>
      <c r="AI9" s="116" t="s">
        <v>1419</v>
      </c>
      <c r="AJ9" s="116">
        <v>17</v>
      </c>
      <c r="AK9" s="116" t="s">
        <v>1420</v>
      </c>
      <c r="AL9" s="116">
        <v>18</v>
      </c>
      <c r="AM9" s="116" t="s">
        <v>1421</v>
      </c>
      <c r="AN9" s="116">
        <v>19</v>
      </c>
      <c r="AO9" s="116" t="s">
        <v>1401</v>
      </c>
      <c r="AP9" s="116">
        <v>20</v>
      </c>
      <c r="AQ9" s="116" t="s">
        <v>1422</v>
      </c>
      <c r="AR9" s="116">
        <v>21</v>
      </c>
      <c r="AS9" s="116" t="s">
        <v>1423</v>
      </c>
      <c r="AT9" s="116">
        <v>22</v>
      </c>
      <c r="AU9" s="116" t="s">
        <v>1424</v>
      </c>
      <c r="AV9" s="116">
        <v>23</v>
      </c>
      <c r="AW9" s="116" t="s">
        <v>1425</v>
      </c>
      <c r="AX9" s="116">
        <v>24</v>
      </c>
      <c r="AY9" s="116" t="s">
        <v>1426</v>
      </c>
      <c r="AZ9" s="116">
        <v>25</v>
      </c>
      <c r="BA9" s="116" t="s">
        <v>1427</v>
      </c>
      <c r="BB9" s="116">
        <v>26</v>
      </c>
      <c r="BC9" s="116" t="s">
        <v>1428</v>
      </c>
      <c r="BD9" s="116">
        <v>27</v>
      </c>
      <c r="BE9" s="116" t="s">
        <v>1429</v>
      </c>
      <c r="BF9" s="116">
        <v>28</v>
      </c>
      <c r="BG9" s="116" t="s">
        <v>1430</v>
      </c>
      <c r="BH9" s="116">
        <v>29</v>
      </c>
      <c r="BI9" s="116" t="s">
        <v>1285</v>
      </c>
      <c r="BJ9" s="116">
        <v>30</v>
      </c>
      <c r="BK9" s="116" t="s">
        <v>1431</v>
      </c>
      <c r="BL9" s="116">
        <v>31</v>
      </c>
      <c r="BM9" s="116" t="s">
        <v>1432</v>
      </c>
      <c r="BN9" s="116">
        <v>32</v>
      </c>
      <c r="BO9" s="116" t="s">
        <v>1433</v>
      </c>
    </row>
    <row r="10" spans="1:67" x14ac:dyDescent="0.25">
      <c r="A10" s="116">
        <v>9</v>
      </c>
      <c r="B10" s="116" t="s">
        <v>1213</v>
      </c>
      <c r="D10" s="116">
        <v>1</v>
      </c>
      <c r="E10" s="116" t="s">
        <v>1434</v>
      </c>
      <c r="J10" s="116">
        <v>4</v>
      </c>
      <c r="K10" s="116" t="s">
        <v>1435</v>
      </c>
      <c r="L10" s="116">
        <v>5</v>
      </c>
      <c r="M10" s="116" t="s">
        <v>1436</v>
      </c>
      <c r="N10" s="116">
        <v>6</v>
      </c>
      <c r="O10" s="116" t="s">
        <v>1437</v>
      </c>
      <c r="P10" s="116">
        <v>7</v>
      </c>
      <c r="Q10" s="116" t="s">
        <v>1438</v>
      </c>
      <c r="R10" s="116">
        <v>8</v>
      </c>
      <c r="S10" s="116" t="s">
        <v>1439</v>
      </c>
      <c r="T10" s="116">
        <v>9</v>
      </c>
      <c r="U10" s="116" t="s">
        <v>1440</v>
      </c>
      <c r="V10" s="116">
        <v>10</v>
      </c>
      <c r="W10" s="116" t="s">
        <v>1441</v>
      </c>
      <c r="X10" s="116">
        <v>11</v>
      </c>
      <c r="Y10" s="116" t="s">
        <v>1442</v>
      </c>
      <c r="Z10" s="116">
        <v>12</v>
      </c>
      <c r="AA10" s="116" t="s">
        <v>1443</v>
      </c>
      <c r="AB10" s="116">
        <v>13</v>
      </c>
      <c r="AC10" s="116" t="s">
        <v>1444</v>
      </c>
      <c r="AD10" s="116">
        <v>14</v>
      </c>
      <c r="AE10" s="116" t="s">
        <v>1445</v>
      </c>
      <c r="AF10" s="116">
        <v>15</v>
      </c>
      <c r="AG10" s="116" t="s">
        <v>1446</v>
      </c>
      <c r="AH10" s="116">
        <v>16</v>
      </c>
      <c r="AI10" s="116" t="s">
        <v>1447</v>
      </c>
      <c r="AJ10" s="116">
        <v>17</v>
      </c>
      <c r="AK10" s="116" t="s">
        <v>1429</v>
      </c>
      <c r="AL10" s="116">
        <v>18</v>
      </c>
      <c r="AM10" s="116" t="s">
        <v>1448</v>
      </c>
      <c r="AN10" s="116">
        <v>19</v>
      </c>
      <c r="AO10" s="116" t="s">
        <v>1449</v>
      </c>
      <c r="AP10" s="116">
        <v>20</v>
      </c>
      <c r="AQ10" s="116" t="s">
        <v>1450</v>
      </c>
      <c r="AR10" s="116">
        <v>21</v>
      </c>
      <c r="AS10" s="116" t="s">
        <v>1451</v>
      </c>
      <c r="AT10" s="116">
        <v>22</v>
      </c>
      <c r="AU10" s="116" t="s">
        <v>1452</v>
      </c>
      <c r="AV10" s="116">
        <v>23</v>
      </c>
      <c r="AW10" s="116" t="s">
        <v>1453</v>
      </c>
      <c r="AX10" s="116">
        <v>24</v>
      </c>
      <c r="AY10" s="116" t="s">
        <v>1454</v>
      </c>
      <c r="AZ10" s="116">
        <v>25</v>
      </c>
      <c r="BA10" s="116" t="s">
        <v>1455</v>
      </c>
      <c r="BB10" s="116">
        <v>26</v>
      </c>
      <c r="BC10" s="116" t="s">
        <v>1456</v>
      </c>
      <c r="BD10" s="116">
        <v>27</v>
      </c>
      <c r="BE10" s="116" t="s">
        <v>1457</v>
      </c>
      <c r="BF10" s="116">
        <v>28</v>
      </c>
      <c r="BG10" s="116" t="s">
        <v>1458</v>
      </c>
      <c r="BH10" s="116">
        <v>29</v>
      </c>
      <c r="BI10" s="116" t="s">
        <v>1459</v>
      </c>
      <c r="BJ10" s="116">
        <v>30</v>
      </c>
      <c r="BK10" s="116" t="s">
        <v>1460</v>
      </c>
      <c r="BL10" s="116">
        <v>31</v>
      </c>
      <c r="BM10" s="116" t="s">
        <v>1461</v>
      </c>
      <c r="BN10" s="116">
        <v>32</v>
      </c>
      <c r="BO10" s="116" t="s">
        <v>1462</v>
      </c>
    </row>
    <row r="11" spans="1:67" x14ac:dyDescent="0.25">
      <c r="A11" s="116">
        <v>10</v>
      </c>
      <c r="B11" s="116" t="s">
        <v>1214</v>
      </c>
      <c r="D11" s="116">
        <v>1</v>
      </c>
      <c r="E11" s="116" t="s">
        <v>1463</v>
      </c>
      <c r="J11" s="116">
        <v>4</v>
      </c>
      <c r="K11" s="116" t="s">
        <v>1464</v>
      </c>
      <c r="L11" s="116">
        <v>5</v>
      </c>
      <c r="M11" s="116" t="s">
        <v>1465</v>
      </c>
      <c r="N11" s="116">
        <v>6</v>
      </c>
      <c r="O11" s="116" t="s">
        <v>1466</v>
      </c>
      <c r="P11" s="116">
        <v>7</v>
      </c>
      <c r="Q11" s="116" t="s">
        <v>1467</v>
      </c>
      <c r="R11" s="116">
        <v>8</v>
      </c>
      <c r="S11" s="116" t="s">
        <v>1468</v>
      </c>
      <c r="T11" s="116">
        <v>9</v>
      </c>
      <c r="U11" s="116" t="s">
        <v>1469</v>
      </c>
      <c r="V11" s="116">
        <v>10</v>
      </c>
      <c r="W11" s="116" t="s">
        <v>1470</v>
      </c>
      <c r="X11" s="116">
        <v>11</v>
      </c>
      <c r="Y11" s="116" t="s">
        <v>1471</v>
      </c>
      <c r="Z11" s="116">
        <v>12</v>
      </c>
      <c r="AA11" s="116" t="s">
        <v>1472</v>
      </c>
      <c r="AB11" s="116">
        <v>13</v>
      </c>
      <c r="AC11" s="116" t="s">
        <v>1473</v>
      </c>
      <c r="AD11" s="116">
        <v>14</v>
      </c>
      <c r="AE11" s="116" t="s">
        <v>1474</v>
      </c>
      <c r="AF11" s="116">
        <v>15</v>
      </c>
      <c r="AG11" s="116" t="s">
        <v>1475</v>
      </c>
      <c r="AH11" s="116">
        <v>16</v>
      </c>
      <c r="AI11" s="116" t="s">
        <v>1476</v>
      </c>
      <c r="AJ11" s="116">
        <v>17</v>
      </c>
      <c r="AK11" s="116" t="s">
        <v>1477</v>
      </c>
      <c r="AL11" s="116">
        <v>18</v>
      </c>
      <c r="AM11" s="116" t="s">
        <v>1478</v>
      </c>
      <c r="AN11" s="116">
        <v>19</v>
      </c>
      <c r="AO11" s="116" t="s">
        <v>1351</v>
      </c>
      <c r="AP11" s="116">
        <v>20</v>
      </c>
      <c r="AQ11" s="116" t="s">
        <v>1479</v>
      </c>
      <c r="AR11" s="116">
        <v>21</v>
      </c>
      <c r="AS11" s="116" t="s">
        <v>1480</v>
      </c>
      <c r="AT11" s="116">
        <v>22</v>
      </c>
      <c r="AU11" s="116" t="s">
        <v>1481</v>
      </c>
      <c r="AV11" s="116">
        <v>23</v>
      </c>
      <c r="AW11" s="116" t="s">
        <v>1482</v>
      </c>
      <c r="AX11" s="116">
        <v>24</v>
      </c>
      <c r="AY11" s="116" t="s">
        <v>1483</v>
      </c>
      <c r="AZ11" s="116">
        <v>25</v>
      </c>
      <c r="BA11" s="116" t="s">
        <v>1484</v>
      </c>
      <c r="BB11" s="116">
        <v>26</v>
      </c>
      <c r="BC11" s="116" t="s">
        <v>1485</v>
      </c>
      <c r="BD11" s="116">
        <v>27</v>
      </c>
      <c r="BE11" s="116" t="s">
        <v>1486</v>
      </c>
      <c r="BF11" s="116">
        <v>28</v>
      </c>
      <c r="BG11" s="116" t="s">
        <v>1487</v>
      </c>
      <c r="BH11" s="116">
        <v>29</v>
      </c>
      <c r="BI11" s="116" t="s">
        <v>1488</v>
      </c>
      <c r="BJ11" s="116">
        <v>30</v>
      </c>
      <c r="BK11" s="116" t="s">
        <v>1489</v>
      </c>
      <c r="BL11" s="116">
        <v>31</v>
      </c>
      <c r="BM11" s="116" t="s">
        <v>1490</v>
      </c>
      <c r="BN11" s="116">
        <v>32</v>
      </c>
      <c r="BO11" s="116" t="s">
        <v>1353</v>
      </c>
    </row>
    <row r="12" spans="1:67" x14ac:dyDescent="0.25">
      <c r="A12" s="116">
        <v>11</v>
      </c>
      <c r="B12" s="116" t="s">
        <v>1197</v>
      </c>
      <c r="D12" s="116">
        <v>1</v>
      </c>
      <c r="E12" s="116" t="s">
        <v>1491</v>
      </c>
      <c r="J12" s="116">
        <v>4</v>
      </c>
      <c r="K12" s="116" t="s">
        <v>1492</v>
      </c>
      <c r="L12" s="116">
        <v>5</v>
      </c>
      <c r="M12" s="116" t="s">
        <v>1493</v>
      </c>
      <c r="N12" s="116">
        <v>6</v>
      </c>
      <c r="O12" s="116" t="s">
        <v>1494</v>
      </c>
      <c r="P12" s="116">
        <v>7</v>
      </c>
      <c r="Q12" s="116" t="s">
        <v>1495</v>
      </c>
      <c r="R12" s="116">
        <v>8</v>
      </c>
      <c r="S12" s="116" t="s">
        <v>1496</v>
      </c>
      <c r="T12" s="116">
        <v>9</v>
      </c>
      <c r="U12" s="116" t="s">
        <v>1497</v>
      </c>
      <c r="V12" s="116">
        <v>10</v>
      </c>
      <c r="W12" s="116" t="s">
        <v>1498</v>
      </c>
      <c r="X12" s="116">
        <v>11</v>
      </c>
      <c r="Y12" s="116" t="s">
        <v>1499</v>
      </c>
      <c r="Z12" s="116">
        <v>12</v>
      </c>
      <c r="AA12" s="116" t="s">
        <v>1500</v>
      </c>
      <c r="AB12" s="116">
        <v>13</v>
      </c>
      <c r="AC12" s="116" t="s">
        <v>1501</v>
      </c>
      <c r="AD12" s="116">
        <v>14</v>
      </c>
      <c r="AE12" s="116" t="s">
        <v>1502</v>
      </c>
      <c r="AF12" s="116">
        <v>15</v>
      </c>
      <c r="AG12" s="116" t="s">
        <v>1503</v>
      </c>
      <c r="AH12" s="116">
        <v>16</v>
      </c>
      <c r="AI12" s="116" t="s">
        <v>1323</v>
      </c>
      <c r="AJ12" s="116">
        <v>17</v>
      </c>
      <c r="AK12" s="116" t="s">
        <v>1504</v>
      </c>
      <c r="AL12" s="116">
        <v>18</v>
      </c>
      <c r="AM12" s="116" t="s">
        <v>1505</v>
      </c>
      <c r="AN12" s="116">
        <v>19</v>
      </c>
      <c r="AO12" s="116" t="s">
        <v>1506</v>
      </c>
      <c r="AP12" s="116">
        <v>20</v>
      </c>
      <c r="AQ12" s="116" t="s">
        <v>1507</v>
      </c>
      <c r="AR12" s="116">
        <v>21</v>
      </c>
      <c r="AS12" s="116" t="s">
        <v>1508</v>
      </c>
      <c r="AT12" s="116">
        <v>22</v>
      </c>
      <c r="AU12" s="116" t="s">
        <v>1509</v>
      </c>
      <c r="AV12" s="116">
        <v>23</v>
      </c>
      <c r="AW12" s="116" t="s">
        <v>1510</v>
      </c>
      <c r="AX12" s="116">
        <v>24</v>
      </c>
      <c r="AY12" s="116" t="s">
        <v>1511</v>
      </c>
      <c r="AZ12" s="116">
        <v>25</v>
      </c>
      <c r="BA12" s="116" t="s">
        <v>1512</v>
      </c>
      <c r="BB12" s="116">
        <v>26</v>
      </c>
      <c r="BC12" s="116" t="s">
        <v>1513</v>
      </c>
      <c r="BD12" s="116">
        <v>27</v>
      </c>
      <c r="BE12" s="116" t="s">
        <v>1514</v>
      </c>
      <c r="BF12" s="116">
        <v>28</v>
      </c>
      <c r="BG12" s="116" t="s">
        <v>1515</v>
      </c>
      <c r="BH12" s="116">
        <v>29</v>
      </c>
      <c r="BI12" s="116" t="s">
        <v>1516</v>
      </c>
      <c r="BJ12" s="116">
        <v>30</v>
      </c>
      <c r="BK12" s="116" t="s">
        <v>1517</v>
      </c>
      <c r="BL12" s="116">
        <v>31</v>
      </c>
      <c r="BM12" s="116" t="s">
        <v>1518</v>
      </c>
      <c r="BN12" s="116">
        <v>32</v>
      </c>
      <c r="BO12" s="116" t="s">
        <v>1519</v>
      </c>
    </row>
    <row r="13" spans="1:67" x14ac:dyDescent="0.25">
      <c r="A13" s="116">
        <v>12</v>
      </c>
      <c r="B13" s="116" t="s">
        <v>1215</v>
      </c>
      <c r="D13" s="116">
        <v>1</v>
      </c>
      <c r="E13" s="116" t="s">
        <v>1520</v>
      </c>
      <c r="J13" s="116">
        <v>4</v>
      </c>
      <c r="K13" s="116" t="s">
        <v>1521</v>
      </c>
      <c r="L13" s="116">
        <v>5</v>
      </c>
      <c r="M13" s="116" t="s">
        <v>1522</v>
      </c>
      <c r="P13" s="116">
        <v>7</v>
      </c>
      <c r="Q13" s="116" t="s">
        <v>1523</v>
      </c>
      <c r="R13" s="116">
        <v>8</v>
      </c>
      <c r="S13" s="116" t="s">
        <v>1430</v>
      </c>
      <c r="T13" s="116">
        <v>9</v>
      </c>
      <c r="U13" s="116" t="s">
        <v>1524</v>
      </c>
      <c r="V13" s="116">
        <v>10</v>
      </c>
      <c r="W13" s="116" t="s">
        <v>1216</v>
      </c>
      <c r="X13" s="116">
        <v>11</v>
      </c>
      <c r="Y13" s="116" t="s">
        <v>1525</v>
      </c>
      <c r="Z13" s="116">
        <v>12</v>
      </c>
      <c r="AA13" s="116" t="s">
        <v>1526</v>
      </c>
      <c r="AB13" s="116">
        <v>13</v>
      </c>
      <c r="AC13" s="116" t="s">
        <v>1527</v>
      </c>
      <c r="AD13" s="116">
        <v>14</v>
      </c>
      <c r="AE13" s="116" t="s">
        <v>1528</v>
      </c>
      <c r="AF13" s="116">
        <v>15</v>
      </c>
      <c r="AG13" s="116" t="s">
        <v>1529</v>
      </c>
      <c r="AH13" s="116">
        <v>16</v>
      </c>
      <c r="AI13" s="116" t="s">
        <v>1530</v>
      </c>
      <c r="AJ13" s="116">
        <v>17</v>
      </c>
      <c r="AK13" s="116" t="s">
        <v>1531</v>
      </c>
      <c r="AL13" s="116">
        <v>18</v>
      </c>
      <c r="AM13" s="116" t="s">
        <v>1532</v>
      </c>
      <c r="AN13" s="116">
        <v>19</v>
      </c>
      <c r="AO13" s="116" t="s">
        <v>1533</v>
      </c>
      <c r="AP13" s="116">
        <v>20</v>
      </c>
      <c r="AQ13" s="116" t="s">
        <v>1534</v>
      </c>
      <c r="AR13" s="116">
        <v>21</v>
      </c>
      <c r="AS13" s="116" t="s">
        <v>1535</v>
      </c>
      <c r="AT13" s="116">
        <v>22</v>
      </c>
      <c r="AU13" s="116" t="s">
        <v>1536</v>
      </c>
      <c r="AX13" s="116">
        <v>24</v>
      </c>
      <c r="AY13" s="116" t="s">
        <v>1537</v>
      </c>
      <c r="AZ13" s="116">
        <v>25</v>
      </c>
      <c r="BA13" s="116" t="s">
        <v>1538</v>
      </c>
      <c r="BB13" s="116">
        <v>26</v>
      </c>
      <c r="BC13" s="116" t="s">
        <v>1539</v>
      </c>
      <c r="BD13" s="116">
        <v>27</v>
      </c>
      <c r="BE13" s="116" t="s">
        <v>1540</v>
      </c>
      <c r="BF13" s="116">
        <v>28</v>
      </c>
      <c r="BG13" s="116" t="s">
        <v>1541</v>
      </c>
      <c r="BH13" s="116">
        <v>29</v>
      </c>
      <c r="BI13" s="116" t="s">
        <v>1542</v>
      </c>
      <c r="BJ13" s="116">
        <v>30</v>
      </c>
      <c r="BK13" s="116" t="s">
        <v>1543</v>
      </c>
      <c r="BL13" s="116">
        <v>31</v>
      </c>
      <c r="BM13" s="116" t="s">
        <v>1544</v>
      </c>
      <c r="BN13" s="116">
        <v>32</v>
      </c>
      <c r="BO13" s="116" t="s">
        <v>1545</v>
      </c>
    </row>
    <row r="14" spans="1:67" x14ac:dyDescent="0.25">
      <c r="A14" s="116">
        <v>13</v>
      </c>
      <c r="B14" s="116" t="s">
        <v>1216</v>
      </c>
      <c r="L14" s="116">
        <v>5</v>
      </c>
      <c r="M14" s="116" t="s">
        <v>1215</v>
      </c>
      <c r="P14" s="116">
        <v>7</v>
      </c>
      <c r="Q14" s="116" t="s">
        <v>1546</v>
      </c>
      <c r="R14" s="116">
        <v>8</v>
      </c>
      <c r="S14" s="116" t="s">
        <v>1547</v>
      </c>
      <c r="T14" s="116">
        <v>9</v>
      </c>
      <c r="U14" s="116" t="s">
        <v>1548</v>
      </c>
      <c r="V14" s="116">
        <v>10</v>
      </c>
      <c r="W14" s="116" t="s">
        <v>1549</v>
      </c>
      <c r="X14" s="116">
        <v>11</v>
      </c>
      <c r="Y14" s="116" t="s">
        <v>1550</v>
      </c>
      <c r="Z14" s="116">
        <v>12</v>
      </c>
      <c r="AA14" s="116" t="s">
        <v>1551</v>
      </c>
      <c r="AB14" s="116">
        <v>13</v>
      </c>
      <c r="AC14" s="116" t="s">
        <v>1552</v>
      </c>
      <c r="AD14" s="116">
        <v>14</v>
      </c>
      <c r="AE14" s="116" t="s">
        <v>1553</v>
      </c>
      <c r="AF14" s="116">
        <v>15</v>
      </c>
      <c r="AG14" s="116" t="s">
        <v>1554</v>
      </c>
      <c r="AH14" s="116">
        <v>16</v>
      </c>
      <c r="AI14" s="116" t="s">
        <v>1555</v>
      </c>
      <c r="AJ14" s="116">
        <v>17</v>
      </c>
      <c r="AK14" s="116" t="s">
        <v>1556</v>
      </c>
      <c r="AL14" s="116">
        <v>18</v>
      </c>
      <c r="AM14" s="116" t="s">
        <v>1557</v>
      </c>
      <c r="AN14" s="116">
        <v>19</v>
      </c>
      <c r="AO14" s="116" t="s">
        <v>1558</v>
      </c>
      <c r="AP14" s="116">
        <v>20</v>
      </c>
      <c r="AQ14" s="116" t="s">
        <v>1559</v>
      </c>
      <c r="AR14" s="116">
        <v>21</v>
      </c>
      <c r="AS14" s="116" t="s">
        <v>1560</v>
      </c>
      <c r="AT14" s="116">
        <v>22</v>
      </c>
      <c r="AU14" s="116" t="s">
        <v>1561</v>
      </c>
      <c r="AX14" s="116">
        <v>24</v>
      </c>
      <c r="AY14" s="116" t="s">
        <v>1562</v>
      </c>
      <c r="AZ14" s="116">
        <v>25</v>
      </c>
      <c r="BA14" s="116" t="s">
        <v>1563</v>
      </c>
      <c r="BB14" s="116">
        <v>26</v>
      </c>
      <c r="BC14" s="116" t="s">
        <v>1564</v>
      </c>
      <c r="BD14" s="116">
        <v>27</v>
      </c>
      <c r="BE14" s="116" t="s">
        <v>1565</v>
      </c>
      <c r="BF14" s="116">
        <v>28</v>
      </c>
      <c r="BG14" s="116" t="s">
        <v>1566</v>
      </c>
      <c r="BH14" s="116">
        <v>29</v>
      </c>
      <c r="BI14" s="116" t="s">
        <v>1567</v>
      </c>
      <c r="BJ14" s="116">
        <v>30</v>
      </c>
      <c r="BK14" s="116" t="s">
        <v>1568</v>
      </c>
      <c r="BL14" s="116">
        <v>31</v>
      </c>
      <c r="BM14" s="116" t="s">
        <v>1569</v>
      </c>
      <c r="BN14" s="116">
        <v>32</v>
      </c>
      <c r="BO14" s="116" t="s">
        <v>1570</v>
      </c>
    </row>
    <row r="15" spans="1:67" x14ac:dyDescent="0.25">
      <c r="A15" s="116">
        <v>14</v>
      </c>
      <c r="B15" s="116" t="s">
        <v>1217</v>
      </c>
      <c r="L15" s="116">
        <v>5</v>
      </c>
      <c r="M15" s="116" t="s">
        <v>1216</v>
      </c>
      <c r="P15" s="116">
        <v>7</v>
      </c>
      <c r="Q15" s="116" t="s">
        <v>1571</v>
      </c>
      <c r="R15" s="116">
        <v>8</v>
      </c>
      <c r="S15" s="116" t="s">
        <v>1572</v>
      </c>
      <c r="T15" s="116">
        <v>9</v>
      </c>
      <c r="U15" s="116" t="s">
        <v>1573</v>
      </c>
      <c r="V15" s="116">
        <v>10</v>
      </c>
      <c r="W15" s="116" t="s">
        <v>1574</v>
      </c>
      <c r="X15" s="116">
        <v>11</v>
      </c>
      <c r="Y15" s="116" t="s">
        <v>1197</v>
      </c>
      <c r="Z15" s="116">
        <v>12</v>
      </c>
      <c r="AA15" s="116" t="s">
        <v>1575</v>
      </c>
      <c r="AB15" s="116">
        <v>13</v>
      </c>
      <c r="AC15" s="116" t="s">
        <v>1576</v>
      </c>
      <c r="AD15" s="116">
        <v>14</v>
      </c>
      <c r="AE15" s="116" t="s">
        <v>1577</v>
      </c>
      <c r="AF15" s="116">
        <v>15</v>
      </c>
      <c r="AG15" s="116" t="s">
        <v>1578</v>
      </c>
      <c r="AH15" s="116">
        <v>16</v>
      </c>
      <c r="AI15" s="116" t="s">
        <v>1579</v>
      </c>
      <c r="AJ15" s="116">
        <v>17</v>
      </c>
      <c r="AK15" s="116" t="s">
        <v>1580</v>
      </c>
      <c r="AL15" s="116">
        <v>18</v>
      </c>
      <c r="AM15" s="116" t="s">
        <v>1581</v>
      </c>
      <c r="AN15" s="116">
        <v>19</v>
      </c>
      <c r="AO15" s="116" t="s">
        <v>1582</v>
      </c>
      <c r="AP15" s="116">
        <v>20</v>
      </c>
      <c r="AQ15" s="116" t="s">
        <v>1583</v>
      </c>
      <c r="AR15" s="116">
        <v>21</v>
      </c>
      <c r="AS15" s="116" t="s">
        <v>1584</v>
      </c>
      <c r="AT15" s="116">
        <v>22</v>
      </c>
      <c r="AU15" s="116" t="s">
        <v>1585</v>
      </c>
      <c r="AX15" s="116">
        <v>24</v>
      </c>
      <c r="AY15" s="116" t="s">
        <v>1586</v>
      </c>
      <c r="AZ15" s="116">
        <v>25</v>
      </c>
      <c r="BA15" s="116" t="s">
        <v>1587</v>
      </c>
      <c r="BB15" s="116">
        <v>26</v>
      </c>
      <c r="BC15" s="116" t="s">
        <v>1588</v>
      </c>
      <c r="BD15" s="116">
        <v>27</v>
      </c>
      <c r="BE15" s="116" t="s">
        <v>1589</v>
      </c>
      <c r="BF15" s="116">
        <v>28</v>
      </c>
      <c r="BG15" s="116" t="s">
        <v>1590</v>
      </c>
      <c r="BH15" s="116">
        <v>29</v>
      </c>
      <c r="BI15" s="116" t="s">
        <v>1591</v>
      </c>
      <c r="BJ15" s="116">
        <v>30</v>
      </c>
      <c r="BK15" s="116" t="s">
        <v>1592</v>
      </c>
      <c r="BL15" s="116">
        <v>31</v>
      </c>
      <c r="BM15" s="116" t="s">
        <v>1593</v>
      </c>
      <c r="BN15" s="116">
        <v>32</v>
      </c>
      <c r="BO15" s="116" t="s">
        <v>1594</v>
      </c>
    </row>
    <row r="16" spans="1:67" x14ac:dyDescent="0.25">
      <c r="A16" s="116">
        <v>15</v>
      </c>
      <c r="B16" s="116" t="s">
        <v>1218</v>
      </c>
      <c r="L16" s="116">
        <v>5</v>
      </c>
      <c r="M16" s="116" t="s">
        <v>1595</v>
      </c>
      <c r="P16" s="116">
        <v>7</v>
      </c>
      <c r="Q16" s="116" t="s">
        <v>1596</v>
      </c>
      <c r="R16" s="116">
        <v>8</v>
      </c>
      <c r="S16" s="116" t="s">
        <v>1212</v>
      </c>
      <c r="T16" s="116">
        <v>9</v>
      </c>
      <c r="U16" s="116" t="s">
        <v>1597</v>
      </c>
      <c r="V16" s="116">
        <v>10</v>
      </c>
      <c r="W16" s="116" t="s">
        <v>1598</v>
      </c>
      <c r="X16" s="116">
        <v>11</v>
      </c>
      <c r="Y16" s="116" t="s">
        <v>1599</v>
      </c>
      <c r="Z16" s="116">
        <v>12</v>
      </c>
      <c r="AA16" s="116" t="s">
        <v>1600</v>
      </c>
      <c r="AB16" s="116">
        <v>13</v>
      </c>
      <c r="AC16" s="116" t="s">
        <v>1601</v>
      </c>
      <c r="AD16" s="116">
        <v>14</v>
      </c>
      <c r="AE16" s="116" t="s">
        <v>1602</v>
      </c>
      <c r="AF16" s="116">
        <v>15</v>
      </c>
      <c r="AG16" s="116" t="s">
        <v>1603</v>
      </c>
      <c r="AH16" s="116">
        <v>16</v>
      </c>
      <c r="AI16" s="116" t="s">
        <v>1604</v>
      </c>
      <c r="AJ16" s="116">
        <v>17</v>
      </c>
      <c r="AK16" s="116" t="s">
        <v>1605</v>
      </c>
      <c r="AL16" s="116">
        <v>18</v>
      </c>
      <c r="AM16" s="116" t="s">
        <v>1606</v>
      </c>
      <c r="AN16" s="116">
        <v>19</v>
      </c>
      <c r="AO16" s="116" t="s">
        <v>1607</v>
      </c>
      <c r="AP16" s="116">
        <v>20</v>
      </c>
      <c r="AQ16" s="116" t="s">
        <v>1608</v>
      </c>
      <c r="AR16" s="116">
        <v>21</v>
      </c>
      <c r="AS16" s="116" t="s">
        <v>1609</v>
      </c>
      <c r="AT16" s="116">
        <v>22</v>
      </c>
      <c r="AU16" s="116" t="s">
        <v>1225</v>
      </c>
      <c r="AX16" s="116">
        <v>24</v>
      </c>
      <c r="AY16" s="116" t="s">
        <v>1610</v>
      </c>
      <c r="AZ16" s="116">
        <v>25</v>
      </c>
      <c r="BA16" s="116" t="s">
        <v>1611</v>
      </c>
      <c r="BB16" s="116">
        <v>26</v>
      </c>
      <c r="BC16" s="116" t="s">
        <v>1612</v>
      </c>
      <c r="BD16" s="116">
        <v>27</v>
      </c>
      <c r="BE16" s="116" t="s">
        <v>1613</v>
      </c>
      <c r="BF16" s="116">
        <v>28</v>
      </c>
      <c r="BG16" s="116" t="s">
        <v>1614</v>
      </c>
      <c r="BH16" s="116">
        <v>29</v>
      </c>
      <c r="BI16" s="116" t="s">
        <v>1429</v>
      </c>
      <c r="BJ16" s="116">
        <v>30</v>
      </c>
      <c r="BK16" s="116" t="s">
        <v>1615</v>
      </c>
      <c r="BL16" s="116">
        <v>31</v>
      </c>
      <c r="BM16" s="116" t="s">
        <v>1616</v>
      </c>
      <c r="BN16" s="116">
        <v>32</v>
      </c>
      <c r="BO16" s="116" t="s">
        <v>1617</v>
      </c>
    </row>
    <row r="17" spans="1:67" x14ac:dyDescent="0.25">
      <c r="A17" s="116">
        <v>16</v>
      </c>
      <c r="B17" s="116" t="s">
        <v>1219</v>
      </c>
      <c r="L17" s="116">
        <v>5</v>
      </c>
      <c r="M17" s="116" t="s">
        <v>1618</v>
      </c>
      <c r="P17" s="116">
        <v>7</v>
      </c>
      <c r="Q17" s="116" t="s">
        <v>1619</v>
      </c>
      <c r="R17" s="116">
        <v>8</v>
      </c>
      <c r="S17" s="116" t="s">
        <v>1620</v>
      </c>
      <c r="T17" s="116">
        <v>9</v>
      </c>
      <c r="U17" s="116" t="s">
        <v>1621</v>
      </c>
      <c r="V17" s="116">
        <v>10</v>
      </c>
      <c r="W17" s="116" t="s">
        <v>1622</v>
      </c>
      <c r="X17" s="116">
        <v>11</v>
      </c>
      <c r="Y17" s="116" t="s">
        <v>1198</v>
      </c>
      <c r="Z17" s="116">
        <v>12</v>
      </c>
      <c r="AA17" s="116" t="s">
        <v>1285</v>
      </c>
      <c r="AB17" s="116">
        <v>13</v>
      </c>
      <c r="AC17" s="116" t="s">
        <v>1623</v>
      </c>
      <c r="AD17" s="116">
        <v>14</v>
      </c>
      <c r="AE17" s="116" t="s">
        <v>1624</v>
      </c>
      <c r="AF17" s="116">
        <v>15</v>
      </c>
      <c r="AG17" s="116" t="s">
        <v>1625</v>
      </c>
      <c r="AH17" s="116">
        <v>16</v>
      </c>
      <c r="AI17" s="116" t="s">
        <v>1626</v>
      </c>
      <c r="AJ17" s="116">
        <v>17</v>
      </c>
      <c r="AK17" s="116" t="s">
        <v>1627</v>
      </c>
      <c r="AL17" s="116">
        <v>18</v>
      </c>
      <c r="AM17" s="116" t="s">
        <v>1628</v>
      </c>
      <c r="AN17" s="116">
        <v>19</v>
      </c>
      <c r="AO17" s="116" t="s">
        <v>1629</v>
      </c>
      <c r="AP17" s="116">
        <v>20</v>
      </c>
      <c r="AQ17" s="116" t="s">
        <v>1630</v>
      </c>
      <c r="AR17" s="116">
        <v>21</v>
      </c>
      <c r="AS17" s="116" t="s">
        <v>1631</v>
      </c>
      <c r="AT17" s="116">
        <v>22</v>
      </c>
      <c r="AU17" s="116" t="s">
        <v>1632</v>
      </c>
      <c r="AX17" s="116">
        <v>24</v>
      </c>
      <c r="AY17" s="116" t="s">
        <v>1633</v>
      </c>
      <c r="AZ17" s="116">
        <v>25</v>
      </c>
      <c r="BA17" s="116" t="s">
        <v>1634</v>
      </c>
      <c r="BB17" s="116">
        <v>26</v>
      </c>
      <c r="BC17" s="116" t="s">
        <v>1635</v>
      </c>
      <c r="BD17" s="116">
        <v>27</v>
      </c>
      <c r="BE17" s="116" t="s">
        <v>1636</v>
      </c>
      <c r="BF17" s="116">
        <v>28</v>
      </c>
      <c r="BG17" s="116" t="s">
        <v>1215</v>
      </c>
      <c r="BH17" s="116">
        <v>29</v>
      </c>
      <c r="BI17" s="116" t="s">
        <v>1637</v>
      </c>
      <c r="BJ17" s="116">
        <v>30</v>
      </c>
      <c r="BK17" s="116" t="s">
        <v>1638</v>
      </c>
      <c r="BL17" s="116">
        <v>31</v>
      </c>
      <c r="BM17" s="116" t="s">
        <v>1639</v>
      </c>
      <c r="BN17" s="116">
        <v>32</v>
      </c>
      <c r="BO17" s="116" t="s">
        <v>1640</v>
      </c>
    </row>
    <row r="18" spans="1:67" x14ac:dyDescent="0.25">
      <c r="A18" s="116">
        <v>17</v>
      </c>
      <c r="B18" s="116" t="s">
        <v>1220</v>
      </c>
      <c r="L18" s="116">
        <v>5</v>
      </c>
      <c r="M18" s="116" t="s">
        <v>1641</v>
      </c>
      <c r="P18" s="116">
        <v>7</v>
      </c>
      <c r="Q18" s="116" t="s">
        <v>1642</v>
      </c>
      <c r="R18" s="116">
        <v>8</v>
      </c>
      <c r="S18" s="116" t="s">
        <v>1643</v>
      </c>
      <c r="T18" s="116">
        <v>9</v>
      </c>
      <c r="U18" s="116" t="s">
        <v>1644</v>
      </c>
      <c r="V18" s="116">
        <v>10</v>
      </c>
      <c r="W18" s="116" t="s">
        <v>1645</v>
      </c>
      <c r="X18" s="116">
        <v>11</v>
      </c>
      <c r="Y18" s="116" t="s">
        <v>1646</v>
      </c>
      <c r="Z18" s="116">
        <v>12</v>
      </c>
      <c r="AA18" s="116" t="s">
        <v>1647</v>
      </c>
      <c r="AB18" s="116">
        <v>13</v>
      </c>
      <c r="AC18" s="116" t="s">
        <v>1648</v>
      </c>
      <c r="AD18" s="116">
        <v>14</v>
      </c>
      <c r="AE18" s="116" t="s">
        <v>1649</v>
      </c>
      <c r="AF18" s="116">
        <v>15</v>
      </c>
      <c r="AG18" s="116" t="s">
        <v>1650</v>
      </c>
      <c r="AH18" s="116">
        <v>16</v>
      </c>
      <c r="AI18" s="116" t="s">
        <v>1651</v>
      </c>
      <c r="AJ18" s="116">
        <v>17</v>
      </c>
      <c r="AK18" s="116" t="s">
        <v>1652</v>
      </c>
      <c r="AL18" s="116">
        <v>18</v>
      </c>
      <c r="AM18" s="116" t="s">
        <v>1653</v>
      </c>
      <c r="AN18" s="116">
        <v>19</v>
      </c>
      <c r="AO18" s="116" t="s">
        <v>1654</v>
      </c>
      <c r="AP18" s="116">
        <v>20</v>
      </c>
      <c r="AQ18" s="116" t="s">
        <v>1655</v>
      </c>
      <c r="AR18" s="116">
        <v>21</v>
      </c>
      <c r="AS18" s="116" t="s">
        <v>1656</v>
      </c>
      <c r="AT18" s="116">
        <v>22</v>
      </c>
      <c r="AU18" s="116" t="s">
        <v>1657</v>
      </c>
      <c r="AX18" s="116">
        <v>24</v>
      </c>
      <c r="AY18" s="116" t="s">
        <v>1658</v>
      </c>
      <c r="AZ18" s="116">
        <v>25</v>
      </c>
      <c r="BA18" s="116" t="s">
        <v>1659</v>
      </c>
      <c r="BB18" s="116">
        <v>26</v>
      </c>
      <c r="BC18" s="116" t="s">
        <v>1285</v>
      </c>
      <c r="BD18" s="116">
        <v>27</v>
      </c>
      <c r="BE18" s="116" t="s">
        <v>1660</v>
      </c>
      <c r="BF18" s="116">
        <v>28</v>
      </c>
      <c r="BG18" s="116" t="s">
        <v>1661</v>
      </c>
      <c r="BH18" s="116">
        <v>29</v>
      </c>
      <c r="BI18" s="116" t="s">
        <v>1662</v>
      </c>
      <c r="BJ18" s="116">
        <v>30</v>
      </c>
      <c r="BK18" s="116" t="s">
        <v>1663</v>
      </c>
      <c r="BL18" s="116">
        <v>31</v>
      </c>
      <c r="BM18" s="116" t="s">
        <v>1664</v>
      </c>
      <c r="BN18" s="116">
        <v>32</v>
      </c>
      <c r="BO18" s="116" t="s">
        <v>1665</v>
      </c>
    </row>
    <row r="19" spans="1:67" x14ac:dyDescent="0.25">
      <c r="A19" s="116">
        <v>18</v>
      </c>
      <c r="B19" s="116" t="s">
        <v>1221</v>
      </c>
      <c r="L19" s="116">
        <v>5</v>
      </c>
      <c r="M19" s="116" t="s">
        <v>1666</v>
      </c>
      <c r="P19" s="116">
        <v>7</v>
      </c>
      <c r="Q19" s="116" t="s">
        <v>1667</v>
      </c>
      <c r="R19" s="116">
        <v>8</v>
      </c>
      <c r="S19" s="116" t="s">
        <v>1668</v>
      </c>
      <c r="V19" s="116">
        <v>10</v>
      </c>
      <c r="W19" s="116" t="s">
        <v>1669</v>
      </c>
      <c r="X19" s="116">
        <v>11</v>
      </c>
      <c r="Y19" s="116" t="s">
        <v>1670</v>
      </c>
      <c r="Z19" s="116">
        <v>12</v>
      </c>
      <c r="AA19" s="116" t="s">
        <v>1671</v>
      </c>
      <c r="AB19" s="116">
        <v>13</v>
      </c>
      <c r="AC19" s="116" t="s">
        <v>1672</v>
      </c>
      <c r="AD19" s="116">
        <v>14</v>
      </c>
      <c r="AE19" s="116" t="s">
        <v>1673</v>
      </c>
      <c r="AF19" s="116">
        <v>15</v>
      </c>
      <c r="AG19" s="116" t="s">
        <v>1674</v>
      </c>
      <c r="AH19" s="116">
        <v>16</v>
      </c>
      <c r="AI19" s="116" t="s">
        <v>1675</v>
      </c>
      <c r="AJ19" s="116">
        <v>17</v>
      </c>
      <c r="AK19" s="116" t="s">
        <v>1676</v>
      </c>
      <c r="AL19" s="116">
        <v>18</v>
      </c>
      <c r="AM19" s="116" t="s">
        <v>1677</v>
      </c>
      <c r="AN19" s="116">
        <v>19</v>
      </c>
      <c r="AO19" s="116" t="s">
        <v>1678</v>
      </c>
      <c r="AP19" s="116">
        <v>20</v>
      </c>
      <c r="AQ19" s="116" t="s">
        <v>1679</v>
      </c>
      <c r="AR19" s="116">
        <v>21</v>
      </c>
      <c r="AS19" s="116" t="s">
        <v>1680</v>
      </c>
      <c r="AT19" s="116">
        <v>22</v>
      </c>
      <c r="AU19" s="116" t="s">
        <v>1681</v>
      </c>
      <c r="AX19" s="116">
        <v>24</v>
      </c>
      <c r="AY19" s="116" t="s">
        <v>1682</v>
      </c>
      <c r="AZ19" s="116">
        <v>25</v>
      </c>
      <c r="BA19" s="116" t="s">
        <v>1683</v>
      </c>
      <c r="BB19" s="116">
        <v>26</v>
      </c>
      <c r="BC19" s="116" t="s">
        <v>1684</v>
      </c>
      <c r="BD19" s="116">
        <v>27</v>
      </c>
      <c r="BE19" s="116" t="s">
        <v>1685</v>
      </c>
      <c r="BF19" s="116">
        <v>28</v>
      </c>
      <c r="BG19" s="116" t="s">
        <v>1216</v>
      </c>
      <c r="BH19" s="116">
        <v>29</v>
      </c>
      <c r="BI19" s="116" t="s">
        <v>1686</v>
      </c>
      <c r="BJ19" s="116">
        <v>30</v>
      </c>
      <c r="BK19" s="116" t="s">
        <v>1447</v>
      </c>
      <c r="BL19" s="116">
        <v>31</v>
      </c>
      <c r="BM19" s="116" t="s">
        <v>1687</v>
      </c>
      <c r="BN19" s="116">
        <v>32</v>
      </c>
      <c r="BO19" s="116" t="s">
        <v>1688</v>
      </c>
    </row>
    <row r="20" spans="1:67" x14ac:dyDescent="0.25">
      <c r="A20" s="116">
        <v>19</v>
      </c>
      <c r="B20" s="116" t="s">
        <v>1222</v>
      </c>
      <c r="L20" s="116">
        <v>5</v>
      </c>
      <c r="M20" s="116" t="s">
        <v>1689</v>
      </c>
      <c r="P20" s="116">
        <v>7</v>
      </c>
      <c r="Q20" s="116" t="s">
        <v>1690</v>
      </c>
      <c r="R20" s="116">
        <v>8</v>
      </c>
      <c r="S20" s="116" t="s">
        <v>1353</v>
      </c>
      <c r="V20" s="116">
        <v>10</v>
      </c>
      <c r="W20" s="116" t="s">
        <v>1691</v>
      </c>
      <c r="X20" s="116">
        <v>11</v>
      </c>
      <c r="Y20" s="116" t="s">
        <v>1692</v>
      </c>
      <c r="Z20" s="116">
        <v>12</v>
      </c>
      <c r="AA20" s="116" t="s">
        <v>1693</v>
      </c>
      <c r="AB20" s="116">
        <v>13</v>
      </c>
      <c r="AC20" s="116" t="s">
        <v>1694</v>
      </c>
      <c r="AD20" s="116">
        <v>14</v>
      </c>
      <c r="AE20" s="116" t="s">
        <v>1695</v>
      </c>
      <c r="AF20" s="116">
        <v>15</v>
      </c>
      <c r="AG20" s="116" t="s">
        <v>1696</v>
      </c>
      <c r="AH20" s="116">
        <v>16</v>
      </c>
      <c r="AI20" s="116" t="s">
        <v>1697</v>
      </c>
      <c r="AJ20" s="116">
        <v>17</v>
      </c>
      <c r="AK20" s="116" t="s">
        <v>1698</v>
      </c>
      <c r="AL20" s="116">
        <v>18</v>
      </c>
      <c r="AM20" s="116" t="s">
        <v>1699</v>
      </c>
      <c r="AN20" s="116">
        <v>19</v>
      </c>
      <c r="AO20" s="116" t="s">
        <v>1700</v>
      </c>
      <c r="AP20" s="116">
        <v>20</v>
      </c>
      <c r="AQ20" s="116" t="s">
        <v>1701</v>
      </c>
      <c r="AR20" s="116">
        <v>21</v>
      </c>
      <c r="AS20" s="116" t="s">
        <v>1702</v>
      </c>
      <c r="AT20" s="116">
        <v>22</v>
      </c>
      <c r="AU20" s="116" t="s">
        <v>1703</v>
      </c>
      <c r="AX20" s="116">
        <v>24</v>
      </c>
      <c r="AY20" s="116" t="s">
        <v>1704</v>
      </c>
      <c r="AZ20" s="116">
        <v>25</v>
      </c>
      <c r="BA20" s="116" t="s">
        <v>1705</v>
      </c>
      <c r="BB20" s="116">
        <v>26</v>
      </c>
      <c r="BC20" s="116" t="s">
        <v>1706</v>
      </c>
      <c r="BF20" s="116">
        <v>28</v>
      </c>
      <c r="BG20" s="116" t="s">
        <v>1707</v>
      </c>
      <c r="BH20" s="116">
        <v>29</v>
      </c>
      <c r="BI20" s="116" t="s">
        <v>1708</v>
      </c>
      <c r="BJ20" s="116">
        <v>30</v>
      </c>
      <c r="BK20" s="116" t="s">
        <v>1709</v>
      </c>
      <c r="BL20" s="116">
        <v>31</v>
      </c>
      <c r="BM20" s="116" t="s">
        <v>1710</v>
      </c>
      <c r="BN20" s="116">
        <v>32</v>
      </c>
      <c r="BO20" s="116" t="s">
        <v>1711</v>
      </c>
    </row>
    <row r="21" spans="1:67" x14ac:dyDescent="0.25">
      <c r="A21" s="116">
        <v>20</v>
      </c>
      <c r="B21" s="116" t="s">
        <v>1223</v>
      </c>
      <c r="L21" s="116">
        <v>5</v>
      </c>
      <c r="M21" s="116" t="s">
        <v>1220</v>
      </c>
      <c r="P21" s="116">
        <v>7</v>
      </c>
      <c r="Q21" s="116" t="s">
        <v>1712</v>
      </c>
      <c r="R21" s="116">
        <v>8</v>
      </c>
      <c r="S21" s="116" t="s">
        <v>1713</v>
      </c>
      <c r="V21" s="116">
        <v>10</v>
      </c>
      <c r="W21" s="116" t="s">
        <v>1714</v>
      </c>
      <c r="X21" s="116">
        <v>11</v>
      </c>
      <c r="Y21" s="116" t="s">
        <v>1715</v>
      </c>
      <c r="Z21" s="116">
        <v>12</v>
      </c>
      <c r="AA21" s="116" t="s">
        <v>1716</v>
      </c>
      <c r="AB21" s="116">
        <v>13</v>
      </c>
      <c r="AC21" s="116" t="s">
        <v>1717</v>
      </c>
      <c r="AD21" s="116">
        <v>14</v>
      </c>
      <c r="AE21" s="116" t="s">
        <v>1718</v>
      </c>
      <c r="AF21" s="116">
        <v>15</v>
      </c>
      <c r="AG21" s="116" t="s">
        <v>1719</v>
      </c>
      <c r="AH21" s="116">
        <v>16</v>
      </c>
      <c r="AI21" s="116" t="s">
        <v>1720</v>
      </c>
      <c r="AJ21" s="116">
        <v>17</v>
      </c>
      <c r="AK21" s="116" t="s">
        <v>1721</v>
      </c>
      <c r="AL21" s="116">
        <v>18</v>
      </c>
      <c r="AM21" s="116" t="s">
        <v>1722</v>
      </c>
      <c r="AN21" s="116">
        <v>19</v>
      </c>
      <c r="AO21" s="116" t="s">
        <v>1723</v>
      </c>
      <c r="AP21" s="116">
        <v>20</v>
      </c>
      <c r="AQ21" s="116" t="s">
        <v>1724</v>
      </c>
      <c r="AR21" s="116">
        <v>21</v>
      </c>
      <c r="AS21" s="116" t="s">
        <v>1725</v>
      </c>
      <c r="AX21" s="116">
        <v>24</v>
      </c>
      <c r="AY21" s="116" t="s">
        <v>1726</v>
      </c>
      <c r="AZ21" s="116">
        <v>25</v>
      </c>
      <c r="BA21" s="116" t="s">
        <v>1228</v>
      </c>
      <c r="BB21" s="116">
        <v>26</v>
      </c>
      <c r="BC21" s="116" t="s">
        <v>1727</v>
      </c>
      <c r="BF21" s="116">
        <v>28</v>
      </c>
      <c r="BG21" s="116" t="s">
        <v>1595</v>
      </c>
      <c r="BH21" s="116">
        <v>29</v>
      </c>
      <c r="BI21" s="116" t="s">
        <v>1728</v>
      </c>
      <c r="BJ21" s="116">
        <v>30</v>
      </c>
      <c r="BK21" s="116" t="s">
        <v>1729</v>
      </c>
      <c r="BL21" s="116">
        <v>31</v>
      </c>
      <c r="BM21" s="116" t="s">
        <v>1730</v>
      </c>
      <c r="BN21" s="116">
        <v>32</v>
      </c>
      <c r="BO21" s="116" t="s">
        <v>1731</v>
      </c>
    </row>
    <row r="22" spans="1:67" x14ac:dyDescent="0.25">
      <c r="A22" s="116">
        <v>21</v>
      </c>
      <c r="B22" s="116" t="s">
        <v>1224</v>
      </c>
      <c r="L22" s="116">
        <v>5</v>
      </c>
      <c r="M22" s="116" t="s">
        <v>1732</v>
      </c>
      <c r="P22" s="116">
        <v>7</v>
      </c>
      <c r="Q22" s="116" t="s">
        <v>1733</v>
      </c>
      <c r="R22" s="116">
        <v>8</v>
      </c>
      <c r="S22" s="116" t="s">
        <v>1734</v>
      </c>
      <c r="V22" s="116">
        <v>10</v>
      </c>
      <c r="W22" s="116" t="s">
        <v>1735</v>
      </c>
      <c r="X22" s="116">
        <v>11</v>
      </c>
      <c r="Y22" s="116" t="s">
        <v>1736</v>
      </c>
      <c r="Z22" s="116">
        <v>12</v>
      </c>
      <c r="AA22" s="116" t="s">
        <v>1737</v>
      </c>
      <c r="AB22" s="116">
        <v>13</v>
      </c>
      <c r="AC22" s="116" t="s">
        <v>1738</v>
      </c>
      <c r="AD22" s="116">
        <v>14</v>
      </c>
      <c r="AE22" s="116" t="s">
        <v>1739</v>
      </c>
      <c r="AF22" s="116">
        <v>15</v>
      </c>
      <c r="AG22" s="116" t="s">
        <v>1740</v>
      </c>
      <c r="AH22" s="116">
        <v>16</v>
      </c>
      <c r="AI22" s="116" t="s">
        <v>1741</v>
      </c>
      <c r="AJ22" s="116">
        <v>17</v>
      </c>
      <c r="AK22" s="116" t="s">
        <v>1742</v>
      </c>
      <c r="AL22" s="116">
        <v>18</v>
      </c>
      <c r="AM22" s="116" t="s">
        <v>1743</v>
      </c>
      <c r="AN22" s="116">
        <v>19</v>
      </c>
      <c r="AO22" s="116" t="s">
        <v>1744</v>
      </c>
      <c r="AP22" s="116">
        <v>20</v>
      </c>
      <c r="AQ22" s="116" t="s">
        <v>1745</v>
      </c>
      <c r="AR22" s="116">
        <v>21</v>
      </c>
      <c r="AS22" s="116" t="s">
        <v>1746</v>
      </c>
      <c r="AX22" s="116">
        <v>24</v>
      </c>
      <c r="AY22" s="116" t="s">
        <v>1747</v>
      </c>
      <c r="BB22" s="116">
        <v>26</v>
      </c>
      <c r="BC22" s="116" t="s">
        <v>1748</v>
      </c>
      <c r="BF22" s="116">
        <v>28</v>
      </c>
      <c r="BG22" s="116" t="s">
        <v>1749</v>
      </c>
      <c r="BH22" s="116">
        <v>29</v>
      </c>
      <c r="BI22" s="116" t="s">
        <v>1750</v>
      </c>
      <c r="BJ22" s="116">
        <v>30</v>
      </c>
      <c r="BK22" s="116" t="s">
        <v>1553</v>
      </c>
      <c r="BL22" s="116">
        <v>31</v>
      </c>
      <c r="BM22" s="116" t="s">
        <v>1751</v>
      </c>
      <c r="BN22" s="116">
        <v>32</v>
      </c>
      <c r="BO22" s="116" t="s">
        <v>1752</v>
      </c>
    </row>
    <row r="23" spans="1:67" x14ac:dyDescent="0.25">
      <c r="A23" s="116">
        <v>22</v>
      </c>
      <c r="B23" s="116" t="s">
        <v>1225</v>
      </c>
      <c r="L23" s="116">
        <v>5</v>
      </c>
      <c r="M23" s="116" t="s">
        <v>1753</v>
      </c>
      <c r="P23" s="116">
        <v>7</v>
      </c>
      <c r="Q23" s="116" t="s">
        <v>1754</v>
      </c>
      <c r="R23" s="116">
        <v>8</v>
      </c>
      <c r="S23" s="116" t="s">
        <v>1755</v>
      </c>
      <c r="V23" s="116">
        <v>10</v>
      </c>
      <c r="W23" s="116" t="s">
        <v>1756</v>
      </c>
      <c r="X23" s="116">
        <v>11</v>
      </c>
      <c r="Y23" s="116" t="s">
        <v>1714</v>
      </c>
      <c r="Z23" s="116">
        <v>12</v>
      </c>
      <c r="AA23" s="116" t="s">
        <v>1757</v>
      </c>
      <c r="AB23" s="116">
        <v>13</v>
      </c>
      <c r="AC23" s="116" t="s">
        <v>1429</v>
      </c>
      <c r="AD23" s="116">
        <v>14</v>
      </c>
      <c r="AE23" s="116" t="s">
        <v>1758</v>
      </c>
      <c r="AF23" s="116">
        <v>15</v>
      </c>
      <c r="AG23" s="116" t="s">
        <v>1759</v>
      </c>
      <c r="AH23" s="116">
        <v>16</v>
      </c>
      <c r="AI23" s="116" t="s">
        <v>1760</v>
      </c>
      <c r="AJ23" s="116">
        <v>17</v>
      </c>
      <c r="AK23" s="116" t="s">
        <v>1761</v>
      </c>
      <c r="AN23" s="116">
        <v>19</v>
      </c>
      <c r="AO23" s="116" t="s">
        <v>1762</v>
      </c>
      <c r="AP23" s="116">
        <v>20</v>
      </c>
      <c r="AQ23" s="116" t="s">
        <v>1763</v>
      </c>
      <c r="AR23" s="116">
        <v>21</v>
      </c>
      <c r="AS23" s="116" t="s">
        <v>1764</v>
      </c>
      <c r="AX23" s="116">
        <v>24</v>
      </c>
      <c r="AY23" s="116" t="s">
        <v>1765</v>
      </c>
      <c r="BB23" s="116">
        <v>26</v>
      </c>
      <c r="BC23" s="116" t="s">
        <v>1766</v>
      </c>
      <c r="BF23" s="116">
        <v>28</v>
      </c>
      <c r="BG23" s="116" t="s">
        <v>1767</v>
      </c>
      <c r="BH23" s="116">
        <v>29</v>
      </c>
      <c r="BI23" s="116" t="s">
        <v>1425</v>
      </c>
      <c r="BJ23" s="116">
        <v>30</v>
      </c>
      <c r="BK23" s="116" t="s">
        <v>1768</v>
      </c>
      <c r="BL23" s="116">
        <v>31</v>
      </c>
      <c r="BM23" s="116" t="s">
        <v>1769</v>
      </c>
      <c r="BN23" s="116">
        <v>32</v>
      </c>
      <c r="BO23" s="116" t="s">
        <v>1770</v>
      </c>
    </row>
    <row r="24" spans="1:67" x14ac:dyDescent="0.25">
      <c r="A24" s="116">
        <v>23</v>
      </c>
      <c r="B24" s="116" t="s">
        <v>1226</v>
      </c>
      <c r="L24" s="116">
        <v>5</v>
      </c>
      <c r="M24" s="116" t="s">
        <v>1771</v>
      </c>
      <c r="P24" s="116">
        <v>7</v>
      </c>
      <c r="Q24" s="116" t="s">
        <v>1772</v>
      </c>
      <c r="R24" s="116">
        <v>8</v>
      </c>
      <c r="S24" s="116" t="s">
        <v>1773</v>
      </c>
      <c r="V24" s="116">
        <v>10</v>
      </c>
      <c r="W24" s="116" t="s">
        <v>1774</v>
      </c>
      <c r="X24" s="116">
        <v>11</v>
      </c>
      <c r="Y24" s="116" t="s">
        <v>1775</v>
      </c>
      <c r="Z24" s="116">
        <v>12</v>
      </c>
      <c r="AA24" s="116" t="s">
        <v>1776</v>
      </c>
      <c r="AB24" s="116">
        <v>13</v>
      </c>
      <c r="AC24" s="116" t="s">
        <v>1777</v>
      </c>
      <c r="AD24" s="116">
        <v>14</v>
      </c>
      <c r="AE24" s="116" t="s">
        <v>1778</v>
      </c>
      <c r="AF24" s="116">
        <v>15</v>
      </c>
      <c r="AG24" s="116" t="s">
        <v>1779</v>
      </c>
      <c r="AH24" s="116">
        <v>16</v>
      </c>
      <c r="AI24" s="116" t="s">
        <v>1780</v>
      </c>
      <c r="AJ24" s="116">
        <v>17</v>
      </c>
      <c r="AK24" s="116" t="s">
        <v>1781</v>
      </c>
      <c r="AN24" s="116">
        <v>19</v>
      </c>
      <c r="AO24" s="116" t="s">
        <v>1782</v>
      </c>
      <c r="AP24" s="116">
        <v>20</v>
      </c>
      <c r="AQ24" s="116" t="s">
        <v>1783</v>
      </c>
      <c r="AR24" s="116">
        <v>21</v>
      </c>
      <c r="AS24" s="116" t="s">
        <v>1784</v>
      </c>
      <c r="AX24" s="116">
        <v>24</v>
      </c>
      <c r="AY24" s="116" t="s">
        <v>1785</v>
      </c>
      <c r="BB24" s="116">
        <v>26</v>
      </c>
      <c r="BC24" s="116" t="s">
        <v>1786</v>
      </c>
      <c r="BF24" s="116">
        <v>28</v>
      </c>
      <c r="BG24" s="116" t="s">
        <v>1666</v>
      </c>
      <c r="BH24" s="116">
        <v>29</v>
      </c>
      <c r="BI24" s="116" t="s">
        <v>1787</v>
      </c>
      <c r="BJ24" s="116">
        <v>30</v>
      </c>
      <c r="BK24" s="116" t="s">
        <v>1788</v>
      </c>
      <c r="BL24" s="116">
        <v>31</v>
      </c>
      <c r="BM24" s="116" t="s">
        <v>1789</v>
      </c>
      <c r="BN24" s="116">
        <v>32</v>
      </c>
      <c r="BO24" s="116" t="s">
        <v>1790</v>
      </c>
    </row>
    <row r="25" spans="1:67" x14ac:dyDescent="0.25">
      <c r="A25" s="116">
        <v>24</v>
      </c>
      <c r="B25" s="116" t="s">
        <v>1227</v>
      </c>
      <c r="L25" s="116">
        <v>5</v>
      </c>
      <c r="M25" s="116" t="s">
        <v>1714</v>
      </c>
      <c r="P25" s="116">
        <v>7</v>
      </c>
      <c r="Q25" s="116" t="s">
        <v>1791</v>
      </c>
      <c r="R25" s="116">
        <v>8</v>
      </c>
      <c r="S25" s="116" t="s">
        <v>1654</v>
      </c>
      <c r="V25" s="116">
        <v>10</v>
      </c>
      <c r="W25" s="116" t="s">
        <v>1792</v>
      </c>
      <c r="X25" s="116">
        <v>11</v>
      </c>
      <c r="Y25" s="116" t="s">
        <v>1793</v>
      </c>
      <c r="Z25" s="116">
        <v>12</v>
      </c>
      <c r="AA25" s="116" t="s">
        <v>1794</v>
      </c>
      <c r="AB25" s="116">
        <v>13</v>
      </c>
      <c r="AC25" s="116" t="s">
        <v>1465</v>
      </c>
      <c r="AD25" s="116">
        <v>14</v>
      </c>
      <c r="AE25" s="116" t="s">
        <v>1795</v>
      </c>
      <c r="AF25" s="116">
        <v>15</v>
      </c>
      <c r="AG25" s="116" t="s">
        <v>1796</v>
      </c>
      <c r="AH25" s="116">
        <v>16</v>
      </c>
      <c r="AI25" s="116" t="s">
        <v>1797</v>
      </c>
      <c r="AJ25" s="116">
        <v>17</v>
      </c>
      <c r="AK25" s="116" t="s">
        <v>1798</v>
      </c>
      <c r="AN25" s="116">
        <v>19</v>
      </c>
      <c r="AO25" s="116" t="s">
        <v>1799</v>
      </c>
      <c r="AP25" s="116">
        <v>20</v>
      </c>
      <c r="AQ25" s="116" t="s">
        <v>1800</v>
      </c>
      <c r="AR25" s="116">
        <v>21</v>
      </c>
      <c r="AS25" s="116" t="s">
        <v>1801</v>
      </c>
      <c r="AX25" s="116">
        <v>24</v>
      </c>
      <c r="AY25" s="116" t="s">
        <v>1802</v>
      </c>
      <c r="BB25" s="116">
        <v>26</v>
      </c>
      <c r="BC25" s="116" t="s">
        <v>1803</v>
      </c>
      <c r="BF25" s="116">
        <v>28</v>
      </c>
      <c r="BG25" s="116" t="s">
        <v>1804</v>
      </c>
      <c r="BH25" s="116">
        <v>29</v>
      </c>
      <c r="BI25" s="116" t="s">
        <v>1805</v>
      </c>
      <c r="BJ25" s="116">
        <v>30</v>
      </c>
      <c r="BK25" s="116" t="s">
        <v>1806</v>
      </c>
      <c r="BL25" s="116">
        <v>31</v>
      </c>
      <c r="BM25" s="116" t="s">
        <v>1807</v>
      </c>
      <c r="BN25" s="116">
        <v>32</v>
      </c>
      <c r="BO25" s="116" t="s">
        <v>1808</v>
      </c>
    </row>
    <row r="26" spans="1:67" x14ac:dyDescent="0.25">
      <c r="A26" s="116">
        <v>25</v>
      </c>
      <c r="B26" s="116" t="s">
        <v>1228</v>
      </c>
      <c r="L26" s="116">
        <v>5</v>
      </c>
      <c r="M26" s="116" t="s">
        <v>1809</v>
      </c>
      <c r="P26" s="116">
        <v>7</v>
      </c>
      <c r="Q26" s="116" t="s">
        <v>1810</v>
      </c>
      <c r="R26" s="116">
        <v>8</v>
      </c>
      <c r="S26" s="116" t="s">
        <v>1566</v>
      </c>
      <c r="V26" s="116">
        <v>10</v>
      </c>
      <c r="W26" s="116" t="s">
        <v>1793</v>
      </c>
      <c r="X26" s="116">
        <v>11</v>
      </c>
      <c r="Y26" s="116" t="s">
        <v>1811</v>
      </c>
      <c r="Z26" s="116">
        <v>12</v>
      </c>
      <c r="AA26" s="116" t="s">
        <v>1812</v>
      </c>
      <c r="AB26" s="116">
        <v>13</v>
      </c>
      <c r="AC26" s="116" t="s">
        <v>1813</v>
      </c>
      <c r="AD26" s="116">
        <v>14</v>
      </c>
      <c r="AE26" s="116" t="s">
        <v>1757</v>
      </c>
      <c r="AF26" s="116">
        <v>15</v>
      </c>
      <c r="AG26" s="116" t="s">
        <v>1814</v>
      </c>
      <c r="AH26" s="116">
        <v>16</v>
      </c>
      <c r="AI26" s="116" t="s">
        <v>1815</v>
      </c>
      <c r="AJ26" s="116">
        <v>17</v>
      </c>
      <c r="AK26" s="116" t="s">
        <v>1816</v>
      </c>
      <c r="AN26" s="116">
        <v>19</v>
      </c>
      <c r="AO26" s="116" t="s">
        <v>1688</v>
      </c>
      <c r="AP26" s="116">
        <v>20</v>
      </c>
      <c r="AQ26" s="116" t="s">
        <v>1817</v>
      </c>
      <c r="AR26" s="116">
        <v>21</v>
      </c>
      <c r="AS26" s="116" t="s">
        <v>1818</v>
      </c>
      <c r="AX26" s="116">
        <v>24</v>
      </c>
      <c r="AY26" s="116" t="s">
        <v>1819</v>
      </c>
      <c r="BB26" s="116">
        <v>26</v>
      </c>
      <c r="BC26" s="116" t="s">
        <v>1820</v>
      </c>
      <c r="BF26" s="116">
        <v>28</v>
      </c>
      <c r="BG26" s="116" t="s">
        <v>1821</v>
      </c>
      <c r="BH26" s="116">
        <v>29</v>
      </c>
      <c r="BI26" s="116" t="s">
        <v>1822</v>
      </c>
      <c r="BJ26" s="116">
        <v>30</v>
      </c>
      <c r="BK26" s="116" t="s">
        <v>1823</v>
      </c>
      <c r="BL26" s="116">
        <v>31</v>
      </c>
      <c r="BM26" s="116" t="s">
        <v>1824</v>
      </c>
      <c r="BN26" s="116">
        <v>32</v>
      </c>
      <c r="BO26" s="116" t="s">
        <v>1295</v>
      </c>
    </row>
    <row r="27" spans="1:67" x14ac:dyDescent="0.25">
      <c r="A27" s="116">
        <v>26</v>
      </c>
      <c r="B27" s="116" t="s">
        <v>1229</v>
      </c>
      <c r="L27" s="116">
        <v>5</v>
      </c>
      <c r="M27" s="116" t="s">
        <v>1825</v>
      </c>
      <c r="P27" s="116">
        <v>7</v>
      </c>
      <c r="Q27" s="116" t="s">
        <v>1826</v>
      </c>
      <c r="R27" s="116">
        <v>8</v>
      </c>
      <c r="S27" s="116" t="s">
        <v>1827</v>
      </c>
      <c r="V27" s="116">
        <v>10</v>
      </c>
      <c r="W27" s="116" t="s">
        <v>1828</v>
      </c>
      <c r="X27" s="116">
        <v>11</v>
      </c>
      <c r="Y27" s="116" t="s">
        <v>1829</v>
      </c>
      <c r="Z27" s="116">
        <v>12</v>
      </c>
      <c r="AA27" s="116" t="s">
        <v>1830</v>
      </c>
      <c r="AB27" s="116">
        <v>13</v>
      </c>
      <c r="AC27" s="116" t="s">
        <v>1831</v>
      </c>
      <c r="AD27" s="116">
        <v>14</v>
      </c>
      <c r="AE27" s="116" t="s">
        <v>1832</v>
      </c>
      <c r="AF27" s="116">
        <v>15</v>
      </c>
      <c r="AG27" s="116" t="s">
        <v>1833</v>
      </c>
      <c r="AH27" s="116">
        <v>16</v>
      </c>
      <c r="AI27" s="116" t="s">
        <v>1834</v>
      </c>
      <c r="AJ27" s="116">
        <v>17</v>
      </c>
      <c r="AK27" s="116" t="s">
        <v>1835</v>
      </c>
      <c r="AN27" s="116">
        <v>19</v>
      </c>
      <c r="AO27" s="116" t="s">
        <v>1216</v>
      </c>
      <c r="AP27" s="116">
        <v>20</v>
      </c>
      <c r="AQ27" s="116" t="s">
        <v>1836</v>
      </c>
      <c r="AR27" s="116">
        <v>21</v>
      </c>
      <c r="AS27" s="116" t="s">
        <v>1837</v>
      </c>
      <c r="AX27" s="116">
        <v>24</v>
      </c>
      <c r="AY27" s="116" t="s">
        <v>1838</v>
      </c>
      <c r="BB27" s="116">
        <v>26</v>
      </c>
      <c r="BC27" s="116" t="s">
        <v>1839</v>
      </c>
      <c r="BF27" s="116">
        <v>28</v>
      </c>
      <c r="BG27" s="116" t="s">
        <v>1840</v>
      </c>
      <c r="BH27" s="116">
        <v>29</v>
      </c>
      <c r="BI27" s="116" t="s">
        <v>1841</v>
      </c>
      <c r="BJ27" s="116">
        <v>30</v>
      </c>
      <c r="BK27" s="116" t="s">
        <v>1285</v>
      </c>
      <c r="BL27" s="116">
        <v>31</v>
      </c>
      <c r="BM27" s="116" t="s">
        <v>1842</v>
      </c>
      <c r="BN27" s="116">
        <v>32</v>
      </c>
      <c r="BO27" s="116" t="s">
        <v>1843</v>
      </c>
    </row>
    <row r="28" spans="1:67" x14ac:dyDescent="0.25">
      <c r="A28" s="116">
        <v>27</v>
      </c>
      <c r="B28" s="116" t="s">
        <v>1230</v>
      </c>
      <c r="L28" s="116">
        <v>5</v>
      </c>
      <c r="M28" s="116" t="s">
        <v>1844</v>
      </c>
      <c r="P28" s="116">
        <v>7</v>
      </c>
      <c r="Q28" s="116" t="s">
        <v>1845</v>
      </c>
      <c r="R28" s="116">
        <v>8</v>
      </c>
      <c r="S28" s="116" t="s">
        <v>1846</v>
      </c>
      <c r="V28" s="116">
        <v>10</v>
      </c>
      <c r="W28" s="116" t="s">
        <v>1847</v>
      </c>
      <c r="X28" s="116">
        <v>11</v>
      </c>
      <c r="Y28" s="116" t="s">
        <v>1848</v>
      </c>
      <c r="Z28" s="116">
        <v>12</v>
      </c>
      <c r="AA28" s="116" t="s">
        <v>1849</v>
      </c>
      <c r="AB28" s="116">
        <v>13</v>
      </c>
      <c r="AC28" s="116" t="s">
        <v>1850</v>
      </c>
      <c r="AD28" s="116">
        <v>14</v>
      </c>
      <c r="AE28" s="116" t="s">
        <v>1851</v>
      </c>
      <c r="AF28" s="116">
        <v>15</v>
      </c>
      <c r="AG28" s="116" t="s">
        <v>1852</v>
      </c>
      <c r="AH28" s="116">
        <v>16</v>
      </c>
      <c r="AI28" s="116" t="s">
        <v>1853</v>
      </c>
      <c r="AJ28" s="116">
        <v>17</v>
      </c>
      <c r="AK28" s="116" t="s">
        <v>1854</v>
      </c>
      <c r="AN28" s="116">
        <v>19</v>
      </c>
      <c r="AO28" s="116" t="s">
        <v>1855</v>
      </c>
      <c r="AP28" s="116">
        <v>20</v>
      </c>
      <c r="AQ28" s="116" t="s">
        <v>1856</v>
      </c>
      <c r="AR28" s="116">
        <v>21</v>
      </c>
      <c r="AS28" s="116" t="s">
        <v>1857</v>
      </c>
      <c r="AX28" s="116">
        <v>24</v>
      </c>
      <c r="AY28" s="116" t="s">
        <v>1858</v>
      </c>
      <c r="BB28" s="116">
        <v>26</v>
      </c>
      <c r="BC28" s="116" t="s">
        <v>1859</v>
      </c>
      <c r="BF28" s="116">
        <v>28</v>
      </c>
      <c r="BG28" s="116" t="s">
        <v>1860</v>
      </c>
      <c r="BH28" s="116">
        <v>29</v>
      </c>
      <c r="BI28" s="116" t="s">
        <v>1861</v>
      </c>
      <c r="BJ28" s="116">
        <v>30</v>
      </c>
      <c r="BK28" s="116" t="s">
        <v>1862</v>
      </c>
      <c r="BL28" s="116">
        <v>31</v>
      </c>
      <c r="BM28" s="116" t="s">
        <v>1863</v>
      </c>
      <c r="BN28" s="116">
        <v>32</v>
      </c>
      <c r="BO28" s="116" t="s">
        <v>1864</v>
      </c>
    </row>
    <row r="29" spans="1:67" x14ac:dyDescent="0.25">
      <c r="A29" s="116">
        <v>28</v>
      </c>
      <c r="B29" s="116" t="s">
        <v>1231</v>
      </c>
      <c r="L29" s="116">
        <v>5</v>
      </c>
      <c r="M29" s="116" t="s">
        <v>1865</v>
      </c>
      <c r="P29" s="116">
        <v>7</v>
      </c>
      <c r="Q29" s="116" t="s">
        <v>1866</v>
      </c>
      <c r="R29" s="116">
        <v>8</v>
      </c>
      <c r="S29" s="116" t="s">
        <v>1688</v>
      </c>
      <c r="V29" s="116">
        <v>10</v>
      </c>
      <c r="W29" s="116" t="s">
        <v>1867</v>
      </c>
      <c r="X29" s="116">
        <v>11</v>
      </c>
      <c r="Y29" s="116" t="s">
        <v>1868</v>
      </c>
      <c r="Z29" s="116">
        <v>12</v>
      </c>
      <c r="AA29" s="116" t="s">
        <v>1869</v>
      </c>
      <c r="AB29" s="116">
        <v>13</v>
      </c>
      <c r="AC29" s="116" t="s">
        <v>1870</v>
      </c>
      <c r="AD29" s="116">
        <v>14</v>
      </c>
      <c r="AE29" s="116" t="s">
        <v>1871</v>
      </c>
      <c r="AF29" s="116">
        <v>15</v>
      </c>
      <c r="AG29" s="116" t="s">
        <v>1872</v>
      </c>
      <c r="AH29" s="116">
        <v>16</v>
      </c>
      <c r="AI29" s="116" t="s">
        <v>1873</v>
      </c>
      <c r="AJ29" s="116">
        <v>17</v>
      </c>
      <c r="AK29" s="116" t="s">
        <v>1874</v>
      </c>
      <c r="AN29" s="116">
        <v>19</v>
      </c>
      <c r="AO29" s="116" t="s">
        <v>1875</v>
      </c>
      <c r="AP29" s="116">
        <v>20</v>
      </c>
      <c r="AQ29" s="116" t="s">
        <v>1876</v>
      </c>
      <c r="AR29" s="116">
        <v>21</v>
      </c>
      <c r="AS29" s="116" t="s">
        <v>1877</v>
      </c>
      <c r="AX29" s="116">
        <v>24</v>
      </c>
      <c r="AY29" s="116" t="s">
        <v>1878</v>
      </c>
      <c r="BB29" s="116">
        <v>26</v>
      </c>
      <c r="BC29" s="116" t="s">
        <v>1879</v>
      </c>
      <c r="BF29" s="116">
        <v>28</v>
      </c>
      <c r="BG29" s="116" t="s">
        <v>1880</v>
      </c>
      <c r="BH29" s="116">
        <v>29</v>
      </c>
      <c r="BI29" s="116" t="s">
        <v>1881</v>
      </c>
      <c r="BJ29" s="116">
        <v>30</v>
      </c>
      <c r="BK29" s="116" t="s">
        <v>1882</v>
      </c>
      <c r="BL29" s="116">
        <v>31</v>
      </c>
      <c r="BM29" s="116" t="s">
        <v>1883</v>
      </c>
      <c r="BN29" s="116">
        <v>32</v>
      </c>
      <c r="BO29" s="116" t="s">
        <v>1884</v>
      </c>
    </row>
    <row r="30" spans="1:67" x14ac:dyDescent="0.25">
      <c r="A30" s="116">
        <v>29</v>
      </c>
      <c r="B30" s="116" t="s">
        <v>1232</v>
      </c>
      <c r="L30" s="116">
        <v>5</v>
      </c>
      <c r="M30" s="116" t="s">
        <v>1885</v>
      </c>
      <c r="P30" s="116">
        <v>7</v>
      </c>
      <c r="Q30" s="116" t="s">
        <v>1886</v>
      </c>
      <c r="R30" s="116">
        <v>8</v>
      </c>
      <c r="S30" s="116" t="s">
        <v>1887</v>
      </c>
      <c r="V30" s="116">
        <v>10</v>
      </c>
      <c r="W30" s="116" t="s">
        <v>1888</v>
      </c>
      <c r="X30" s="116">
        <v>11</v>
      </c>
      <c r="Y30" s="116" t="s">
        <v>1889</v>
      </c>
      <c r="Z30" s="116">
        <v>12</v>
      </c>
      <c r="AA30" s="116" t="s">
        <v>1890</v>
      </c>
      <c r="AB30" s="116">
        <v>13</v>
      </c>
      <c r="AC30" s="116" t="s">
        <v>1891</v>
      </c>
      <c r="AD30" s="116">
        <v>14</v>
      </c>
      <c r="AE30" s="116" t="s">
        <v>1392</v>
      </c>
      <c r="AF30" s="116">
        <v>15</v>
      </c>
      <c r="AG30" s="116" t="s">
        <v>1892</v>
      </c>
      <c r="AH30" s="116">
        <v>16</v>
      </c>
      <c r="AI30" s="116" t="s">
        <v>1893</v>
      </c>
      <c r="AJ30" s="116">
        <v>17</v>
      </c>
      <c r="AK30" s="116" t="s">
        <v>1894</v>
      </c>
      <c r="AN30" s="116">
        <v>19</v>
      </c>
      <c r="AO30" s="116" t="s">
        <v>1895</v>
      </c>
      <c r="AP30" s="116">
        <v>20</v>
      </c>
      <c r="AQ30" s="116" t="s">
        <v>1896</v>
      </c>
      <c r="AR30" s="116">
        <v>21</v>
      </c>
      <c r="AS30" s="116" t="s">
        <v>1897</v>
      </c>
      <c r="AX30" s="116">
        <v>24</v>
      </c>
      <c r="AY30" s="116" t="s">
        <v>1898</v>
      </c>
      <c r="BB30" s="116">
        <v>26</v>
      </c>
      <c r="BC30" s="116" t="s">
        <v>1899</v>
      </c>
      <c r="BF30" s="116">
        <v>28</v>
      </c>
      <c r="BG30" s="116" t="s">
        <v>1900</v>
      </c>
      <c r="BH30" s="116">
        <v>29</v>
      </c>
      <c r="BI30" s="116" t="s">
        <v>1901</v>
      </c>
      <c r="BJ30" s="116">
        <v>30</v>
      </c>
      <c r="BK30" s="116" t="s">
        <v>1902</v>
      </c>
      <c r="BL30" s="116">
        <v>31</v>
      </c>
      <c r="BM30" s="116" t="s">
        <v>1903</v>
      </c>
      <c r="BN30" s="116">
        <v>32</v>
      </c>
      <c r="BO30" s="116" t="s">
        <v>1904</v>
      </c>
    </row>
    <row r="31" spans="1:67" x14ac:dyDescent="0.25">
      <c r="A31" s="116">
        <v>30</v>
      </c>
      <c r="B31" s="116" t="s">
        <v>1233</v>
      </c>
      <c r="L31" s="116">
        <v>5</v>
      </c>
      <c r="M31" s="116" t="s">
        <v>1905</v>
      </c>
      <c r="P31" s="116">
        <v>7</v>
      </c>
      <c r="Q31" s="116" t="s">
        <v>1906</v>
      </c>
      <c r="R31" s="116">
        <v>8</v>
      </c>
      <c r="S31" s="116" t="s">
        <v>1907</v>
      </c>
      <c r="V31" s="116">
        <v>10</v>
      </c>
      <c r="W31" s="116" t="s">
        <v>1657</v>
      </c>
      <c r="X31" s="116">
        <v>11</v>
      </c>
      <c r="Y31" s="116" t="s">
        <v>1908</v>
      </c>
      <c r="Z31" s="116">
        <v>12</v>
      </c>
      <c r="AA31" s="116" t="s">
        <v>1909</v>
      </c>
      <c r="AB31" s="116">
        <v>13</v>
      </c>
      <c r="AC31" s="116" t="s">
        <v>1910</v>
      </c>
      <c r="AD31" s="116">
        <v>14</v>
      </c>
      <c r="AE31" s="116" t="s">
        <v>1911</v>
      </c>
      <c r="AF31" s="116">
        <v>15</v>
      </c>
      <c r="AG31" s="116" t="s">
        <v>1912</v>
      </c>
      <c r="AH31" s="116">
        <v>16</v>
      </c>
      <c r="AI31" s="116" t="s">
        <v>1913</v>
      </c>
      <c r="AJ31" s="116">
        <v>17</v>
      </c>
      <c r="AK31" s="116" t="s">
        <v>1914</v>
      </c>
      <c r="AN31" s="116">
        <v>19</v>
      </c>
      <c r="AO31" s="116" t="s">
        <v>1618</v>
      </c>
      <c r="AP31" s="116">
        <v>20</v>
      </c>
      <c r="AQ31" s="116" t="s">
        <v>1915</v>
      </c>
      <c r="AR31" s="116">
        <v>21</v>
      </c>
      <c r="AS31" s="116" t="s">
        <v>1916</v>
      </c>
      <c r="AX31" s="116">
        <v>24</v>
      </c>
      <c r="AY31" s="116" t="s">
        <v>1917</v>
      </c>
      <c r="BB31" s="116">
        <v>26</v>
      </c>
      <c r="BC31" s="116" t="s">
        <v>1918</v>
      </c>
      <c r="BF31" s="116">
        <v>28</v>
      </c>
      <c r="BG31" s="116" t="s">
        <v>1714</v>
      </c>
      <c r="BH31" s="116">
        <v>29</v>
      </c>
      <c r="BI31" s="116" t="s">
        <v>1919</v>
      </c>
      <c r="BJ31" s="116">
        <v>30</v>
      </c>
      <c r="BK31" s="116" t="s">
        <v>1920</v>
      </c>
      <c r="BL31" s="116">
        <v>31</v>
      </c>
      <c r="BM31" s="116" t="s">
        <v>1921</v>
      </c>
      <c r="BN31" s="116">
        <v>32</v>
      </c>
      <c r="BO31" s="116" t="s">
        <v>1922</v>
      </c>
    </row>
    <row r="32" spans="1:67" x14ac:dyDescent="0.25">
      <c r="A32" s="116">
        <v>31</v>
      </c>
      <c r="B32" s="116" t="s">
        <v>1234</v>
      </c>
      <c r="L32" s="116">
        <v>5</v>
      </c>
      <c r="M32" s="116" t="s">
        <v>1923</v>
      </c>
      <c r="P32" s="116">
        <v>7</v>
      </c>
      <c r="Q32" s="116" t="s">
        <v>1924</v>
      </c>
      <c r="R32" s="116">
        <v>8</v>
      </c>
      <c r="S32" s="116" t="s">
        <v>1215</v>
      </c>
      <c r="V32" s="116">
        <v>10</v>
      </c>
      <c r="W32" s="116" t="s">
        <v>1925</v>
      </c>
      <c r="X32" s="116">
        <v>11</v>
      </c>
      <c r="Y32" s="116" t="s">
        <v>1926</v>
      </c>
      <c r="Z32" s="116">
        <v>12</v>
      </c>
      <c r="AA32" s="116" t="s">
        <v>1927</v>
      </c>
      <c r="AB32" s="116">
        <v>13</v>
      </c>
      <c r="AC32" s="116" t="s">
        <v>1928</v>
      </c>
      <c r="AD32" s="116">
        <v>14</v>
      </c>
      <c r="AE32" s="116" t="s">
        <v>1929</v>
      </c>
      <c r="AF32" s="116">
        <v>15</v>
      </c>
      <c r="AG32" s="116" t="s">
        <v>1930</v>
      </c>
      <c r="AH32" s="116">
        <v>16</v>
      </c>
      <c r="AI32" s="116" t="s">
        <v>1931</v>
      </c>
      <c r="AJ32" s="116">
        <v>17</v>
      </c>
      <c r="AK32" s="116" t="s">
        <v>1932</v>
      </c>
      <c r="AN32" s="116">
        <v>19</v>
      </c>
      <c r="AO32" s="116" t="s">
        <v>1933</v>
      </c>
      <c r="AP32" s="116">
        <v>20</v>
      </c>
      <c r="AQ32" s="116" t="s">
        <v>1934</v>
      </c>
      <c r="AR32" s="116">
        <v>21</v>
      </c>
      <c r="AS32" s="116" t="s">
        <v>1935</v>
      </c>
      <c r="AX32" s="116">
        <v>24</v>
      </c>
      <c r="AY32" s="116" t="s">
        <v>1227</v>
      </c>
      <c r="BB32" s="116">
        <v>26</v>
      </c>
      <c r="BC32" s="116" t="s">
        <v>1936</v>
      </c>
      <c r="BF32" s="116">
        <v>28</v>
      </c>
      <c r="BG32" s="116" t="s">
        <v>1937</v>
      </c>
      <c r="BH32" s="116">
        <v>29</v>
      </c>
      <c r="BI32" s="116" t="s">
        <v>1938</v>
      </c>
      <c r="BJ32" s="116">
        <v>30</v>
      </c>
      <c r="BK32" s="116" t="s">
        <v>1939</v>
      </c>
      <c r="BL32" s="116">
        <v>31</v>
      </c>
      <c r="BM32" s="116" t="s">
        <v>1940</v>
      </c>
      <c r="BN32" s="116">
        <v>32</v>
      </c>
      <c r="BO32" s="116" t="s">
        <v>1941</v>
      </c>
    </row>
    <row r="33" spans="1:67" x14ac:dyDescent="0.25">
      <c r="A33" s="116">
        <v>32</v>
      </c>
      <c r="B33" s="116" t="s">
        <v>1235</v>
      </c>
      <c r="L33" s="116">
        <v>5</v>
      </c>
      <c r="M33" s="116" t="s">
        <v>1942</v>
      </c>
      <c r="P33" s="116">
        <v>7</v>
      </c>
      <c r="Q33" s="116" t="s">
        <v>1943</v>
      </c>
      <c r="R33" s="116">
        <v>8</v>
      </c>
      <c r="S33" s="116" t="s">
        <v>1944</v>
      </c>
      <c r="V33" s="116">
        <v>10</v>
      </c>
      <c r="W33" s="116" t="s">
        <v>1945</v>
      </c>
      <c r="X33" s="116">
        <v>11</v>
      </c>
      <c r="Y33" s="116" t="s">
        <v>1946</v>
      </c>
      <c r="Z33" s="116">
        <v>12</v>
      </c>
      <c r="AA33" s="116" t="s">
        <v>1947</v>
      </c>
      <c r="AB33" s="116">
        <v>13</v>
      </c>
      <c r="AC33" s="116" t="s">
        <v>1948</v>
      </c>
      <c r="AD33" s="116">
        <v>14</v>
      </c>
      <c r="AE33" s="116" t="s">
        <v>1949</v>
      </c>
      <c r="AF33" s="116">
        <v>15</v>
      </c>
      <c r="AG33" s="116" t="s">
        <v>1950</v>
      </c>
      <c r="AH33" s="116">
        <v>16</v>
      </c>
      <c r="AI33" s="116" t="s">
        <v>1951</v>
      </c>
      <c r="AJ33" s="116">
        <v>17</v>
      </c>
      <c r="AK33" s="116" t="s">
        <v>1952</v>
      </c>
      <c r="AN33" s="116">
        <v>19</v>
      </c>
      <c r="AO33" s="116" t="s">
        <v>1953</v>
      </c>
      <c r="AP33" s="116">
        <v>20</v>
      </c>
      <c r="AQ33" s="116" t="s">
        <v>1954</v>
      </c>
      <c r="AR33" s="116">
        <v>21</v>
      </c>
      <c r="AS33" s="116" t="s">
        <v>1955</v>
      </c>
      <c r="AX33" s="116">
        <v>24</v>
      </c>
      <c r="AY33" s="116" t="s">
        <v>1956</v>
      </c>
      <c r="BB33" s="116">
        <v>26</v>
      </c>
      <c r="BC33" s="116" t="s">
        <v>1957</v>
      </c>
      <c r="BF33" s="116">
        <v>28</v>
      </c>
      <c r="BG33" s="116" t="s">
        <v>1958</v>
      </c>
      <c r="BH33" s="116">
        <v>29</v>
      </c>
      <c r="BI33" s="116" t="s">
        <v>1959</v>
      </c>
      <c r="BJ33" s="116">
        <v>30</v>
      </c>
      <c r="BK33" s="116" t="s">
        <v>1960</v>
      </c>
      <c r="BL33" s="116">
        <v>31</v>
      </c>
      <c r="BM33" s="116" t="s">
        <v>1961</v>
      </c>
      <c r="BN33" s="116">
        <v>32</v>
      </c>
      <c r="BO33" s="116" t="s">
        <v>1962</v>
      </c>
    </row>
    <row r="34" spans="1:67" x14ac:dyDescent="0.25">
      <c r="L34" s="116">
        <v>5</v>
      </c>
      <c r="M34" s="116" t="s">
        <v>1963</v>
      </c>
      <c r="P34" s="116">
        <v>7</v>
      </c>
      <c r="Q34" s="116" t="s">
        <v>1964</v>
      </c>
      <c r="R34" s="116">
        <v>8</v>
      </c>
      <c r="S34" s="116" t="s">
        <v>1965</v>
      </c>
      <c r="V34" s="116">
        <v>10</v>
      </c>
      <c r="W34" s="116" t="s">
        <v>1966</v>
      </c>
      <c r="X34" s="116">
        <v>11</v>
      </c>
      <c r="Y34" s="116" t="s">
        <v>1967</v>
      </c>
      <c r="Z34" s="116">
        <v>12</v>
      </c>
      <c r="AA34" s="116" t="s">
        <v>1968</v>
      </c>
      <c r="AB34" s="116">
        <v>13</v>
      </c>
      <c r="AC34" s="116" t="s">
        <v>1969</v>
      </c>
      <c r="AD34" s="116">
        <v>14</v>
      </c>
      <c r="AE34" s="116" t="s">
        <v>1717</v>
      </c>
      <c r="AF34" s="116">
        <v>15</v>
      </c>
      <c r="AG34" s="116" t="s">
        <v>1970</v>
      </c>
      <c r="AH34" s="116">
        <v>16</v>
      </c>
      <c r="AI34" s="116" t="s">
        <v>1971</v>
      </c>
      <c r="AJ34" s="116">
        <v>17</v>
      </c>
      <c r="AK34" s="116" t="s">
        <v>1972</v>
      </c>
      <c r="AN34" s="116">
        <v>19</v>
      </c>
      <c r="AO34" s="116" t="s">
        <v>1973</v>
      </c>
      <c r="AP34" s="116">
        <v>20</v>
      </c>
      <c r="AQ34" s="116" t="s">
        <v>1974</v>
      </c>
      <c r="AR34" s="116">
        <v>21</v>
      </c>
      <c r="AS34" s="116" t="s">
        <v>1975</v>
      </c>
      <c r="AX34" s="116">
        <v>24</v>
      </c>
      <c r="AY34" s="116" t="s">
        <v>1976</v>
      </c>
      <c r="BB34" s="116">
        <v>26</v>
      </c>
      <c r="BC34" s="116" t="s">
        <v>1977</v>
      </c>
      <c r="BF34" s="116">
        <v>28</v>
      </c>
      <c r="BG34" s="116" t="s">
        <v>1978</v>
      </c>
      <c r="BH34" s="116">
        <v>29</v>
      </c>
      <c r="BI34" s="116" t="s">
        <v>1979</v>
      </c>
      <c r="BJ34" s="116">
        <v>30</v>
      </c>
      <c r="BK34" s="116" t="s">
        <v>1980</v>
      </c>
      <c r="BL34" s="116">
        <v>31</v>
      </c>
      <c r="BM34" s="116" t="s">
        <v>1981</v>
      </c>
      <c r="BN34" s="116">
        <v>32</v>
      </c>
      <c r="BO34" s="116" t="s">
        <v>1220</v>
      </c>
    </row>
    <row r="35" spans="1:67" x14ac:dyDescent="0.25">
      <c r="L35" s="116">
        <v>5</v>
      </c>
      <c r="M35" s="116" t="s">
        <v>1982</v>
      </c>
      <c r="P35" s="116">
        <v>7</v>
      </c>
      <c r="Q35" s="116" t="s">
        <v>1983</v>
      </c>
      <c r="R35" s="116">
        <v>8</v>
      </c>
      <c r="S35" s="116" t="s">
        <v>1984</v>
      </c>
      <c r="V35" s="116">
        <v>10</v>
      </c>
      <c r="W35" s="116" t="s">
        <v>1985</v>
      </c>
      <c r="X35" s="116">
        <v>11</v>
      </c>
      <c r="Y35" s="116" t="s">
        <v>1986</v>
      </c>
      <c r="Z35" s="116">
        <v>12</v>
      </c>
      <c r="AA35" s="116" t="s">
        <v>1987</v>
      </c>
      <c r="AB35" s="116">
        <v>13</v>
      </c>
      <c r="AC35" s="116" t="s">
        <v>1988</v>
      </c>
      <c r="AD35" s="116">
        <v>14</v>
      </c>
      <c r="AE35" s="116" t="s">
        <v>1989</v>
      </c>
      <c r="AF35" s="116">
        <v>15</v>
      </c>
      <c r="AG35" s="116" t="s">
        <v>1990</v>
      </c>
      <c r="AH35" s="116">
        <v>16</v>
      </c>
      <c r="AI35" s="116" t="s">
        <v>1991</v>
      </c>
      <c r="AJ35" s="116">
        <v>17</v>
      </c>
      <c r="AK35" s="116" t="s">
        <v>1992</v>
      </c>
      <c r="AN35" s="116">
        <v>19</v>
      </c>
      <c r="AO35" s="116" t="s">
        <v>1993</v>
      </c>
      <c r="AP35" s="116">
        <v>20</v>
      </c>
      <c r="AQ35" s="116" t="s">
        <v>1994</v>
      </c>
      <c r="AR35" s="116">
        <v>21</v>
      </c>
      <c r="AS35" s="116" t="s">
        <v>1995</v>
      </c>
      <c r="AX35" s="116">
        <v>24</v>
      </c>
      <c r="AY35" s="116" t="s">
        <v>1996</v>
      </c>
      <c r="BB35" s="116">
        <v>26</v>
      </c>
      <c r="BC35" s="116" t="s">
        <v>1997</v>
      </c>
      <c r="BF35" s="116">
        <v>28</v>
      </c>
      <c r="BG35" s="116" t="s">
        <v>1998</v>
      </c>
      <c r="BH35" s="116">
        <v>29</v>
      </c>
      <c r="BI35" s="116" t="s">
        <v>1999</v>
      </c>
      <c r="BJ35" s="116">
        <v>30</v>
      </c>
      <c r="BK35" s="116" t="s">
        <v>2000</v>
      </c>
      <c r="BL35" s="116">
        <v>31</v>
      </c>
      <c r="BM35" s="116" t="s">
        <v>2001</v>
      </c>
      <c r="BN35" s="116">
        <v>32</v>
      </c>
      <c r="BO35" s="116" t="s">
        <v>2002</v>
      </c>
    </row>
    <row r="36" spans="1:67" x14ac:dyDescent="0.25">
      <c r="L36" s="116">
        <v>5</v>
      </c>
      <c r="M36" s="116" t="s">
        <v>2003</v>
      </c>
      <c r="P36" s="116">
        <v>7</v>
      </c>
      <c r="Q36" s="116" t="s">
        <v>2004</v>
      </c>
      <c r="R36" s="116">
        <v>8</v>
      </c>
      <c r="S36" s="116" t="s">
        <v>2005</v>
      </c>
      <c r="V36" s="116">
        <v>10</v>
      </c>
      <c r="W36" s="116" t="s">
        <v>2006</v>
      </c>
      <c r="X36" s="116">
        <v>11</v>
      </c>
      <c r="Y36" s="116" t="s">
        <v>2007</v>
      </c>
      <c r="Z36" s="116">
        <v>12</v>
      </c>
      <c r="AA36" s="116" t="s">
        <v>2008</v>
      </c>
      <c r="AB36" s="116">
        <v>13</v>
      </c>
      <c r="AC36" s="116" t="s">
        <v>2009</v>
      </c>
      <c r="AD36" s="116">
        <v>14</v>
      </c>
      <c r="AE36" s="116" t="s">
        <v>2010</v>
      </c>
      <c r="AF36" s="116">
        <v>15</v>
      </c>
      <c r="AG36" s="116" t="s">
        <v>2011</v>
      </c>
      <c r="AH36" s="116">
        <v>16</v>
      </c>
      <c r="AI36" s="116" t="s">
        <v>2012</v>
      </c>
      <c r="AN36" s="116">
        <v>19</v>
      </c>
      <c r="AO36" s="116" t="s">
        <v>2013</v>
      </c>
      <c r="AP36" s="116">
        <v>20</v>
      </c>
      <c r="AQ36" s="116" t="s">
        <v>2014</v>
      </c>
      <c r="AR36" s="116">
        <v>21</v>
      </c>
      <c r="AS36" s="116" t="s">
        <v>1796</v>
      </c>
      <c r="AX36" s="116">
        <v>24</v>
      </c>
      <c r="AY36" s="116" t="s">
        <v>2007</v>
      </c>
      <c r="BB36" s="116">
        <v>26</v>
      </c>
      <c r="BC36" s="116" t="s">
        <v>2015</v>
      </c>
      <c r="BF36" s="116">
        <v>28</v>
      </c>
      <c r="BG36" s="116" t="s">
        <v>2016</v>
      </c>
      <c r="BH36" s="116">
        <v>29</v>
      </c>
      <c r="BI36" s="116" t="s">
        <v>2017</v>
      </c>
      <c r="BJ36" s="116">
        <v>30</v>
      </c>
      <c r="BK36" s="116" t="s">
        <v>2018</v>
      </c>
      <c r="BL36" s="116">
        <v>31</v>
      </c>
      <c r="BM36" s="116" t="s">
        <v>2019</v>
      </c>
      <c r="BN36" s="116">
        <v>32</v>
      </c>
      <c r="BO36" s="116" t="s">
        <v>2020</v>
      </c>
    </row>
    <row r="37" spans="1:67" x14ac:dyDescent="0.25">
      <c r="L37" s="116">
        <v>5</v>
      </c>
      <c r="M37" s="116" t="s">
        <v>2021</v>
      </c>
      <c r="P37" s="116">
        <v>7</v>
      </c>
      <c r="Q37" s="116" t="s">
        <v>2022</v>
      </c>
      <c r="R37" s="116">
        <v>8</v>
      </c>
      <c r="S37" s="116" t="s">
        <v>1595</v>
      </c>
      <c r="V37" s="116">
        <v>10</v>
      </c>
      <c r="W37" s="116" t="s">
        <v>2023</v>
      </c>
      <c r="X37" s="116">
        <v>11</v>
      </c>
      <c r="Y37" s="116" t="s">
        <v>2024</v>
      </c>
      <c r="Z37" s="116">
        <v>12</v>
      </c>
      <c r="AA37" s="116" t="s">
        <v>2025</v>
      </c>
      <c r="AB37" s="116">
        <v>13</v>
      </c>
      <c r="AC37" s="116" t="s">
        <v>2026</v>
      </c>
      <c r="AD37" s="116">
        <v>14</v>
      </c>
      <c r="AE37" s="116" t="s">
        <v>2027</v>
      </c>
      <c r="AF37" s="116">
        <v>15</v>
      </c>
      <c r="AG37" s="116" t="s">
        <v>2028</v>
      </c>
      <c r="AH37" s="116">
        <v>16</v>
      </c>
      <c r="AI37" s="116" t="s">
        <v>1216</v>
      </c>
      <c r="AN37" s="116">
        <v>19</v>
      </c>
      <c r="AO37" s="116" t="s">
        <v>2029</v>
      </c>
      <c r="AP37" s="116">
        <v>20</v>
      </c>
      <c r="AQ37" s="116" t="s">
        <v>2030</v>
      </c>
      <c r="AR37" s="116">
        <v>21</v>
      </c>
      <c r="AS37" s="116" t="s">
        <v>2031</v>
      </c>
      <c r="AX37" s="116">
        <v>24</v>
      </c>
      <c r="AY37" s="116" t="s">
        <v>2032</v>
      </c>
      <c r="BB37" s="116">
        <v>26</v>
      </c>
      <c r="BC37" s="116" t="s">
        <v>2033</v>
      </c>
      <c r="BF37" s="116">
        <v>28</v>
      </c>
      <c r="BG37" s="116" t="s">
        <v>2034</v>
      </c>
      <c r="BH37" s="116">
        <v>29</v>
      </c>
      <c r="BI37" s="116" t="s">
        <v>2035</v>
      </c>
      <c r="BJ37" s="116">
        <v>30</v>
      </c>
      <c r="BK37" s="116" t="s">
        <v>2036</v>
      </c>
      <c r="BL37" s="116">
        <v>31</v>
      </c>
      <c r="BM37" s="116" t="s">
        <v>2037</v>
      </c>
      <c r="BN37" s="116">
        <v>32</v>
      </c>
      <c r="BO37" s="116" t="s">
        <v>2038</v>
      </c>
    </row>
    <row r="38" spans="1:67" x14ac:dyDescent="0.25">
      <c r="L38" s="116">
        <v>5</v>
      </c>
      <c r="M38" s="116" t="s">
        <v>2039</v>
      </c>
      <c r="P38" s="116">
        <v>7</v>
      </c>
      <c r="Q38" s="116" t="s">
        <v>1429</v>
      </c>
      <c r="R38" s="116">
        <v>8</v>
      </c>
      <c r="S38" s="116" t="s">
        <v>1618</v>
      </c>
      <c r="V38" s="116">
        <v>10</v>
      </c>
      <c r="W38" s="116" t="s">
        <v>2040</v>
      </c>
      <c r="X38" s="116">
        <v>11</v>
      </c>
      <c r="Y38" s="116" t="s">
        <v>2041</v>
      </c>
      <c r="Z38" s="116">
        <v>12</v>
      </c>
      <c r="AA38" s="116" t="s">
        <v>2042</v>
      </c>
      <c r="AB38" s="116">
        <v>13</v>
      </c>
      <c r="AC38" s="116" t="s">
        <v>2043</v>
      </c>
      <c r="AD38" s="116">
        <v>14</v>
      </c>
      <c r="AE38" s="116" t="s">
        <v>2044</v>
      </c>
      <c r="AF38" s="116">
        <v>15</v>
      </c>
      <c r="AG38" s="116" t="s">
        <v>1385</v>
      </c>
      <c r="AH38" s="116">
        <v>16</v>
      </c>
      <c r="AI38" s="116" t="s">
        <v>2045</v>
      </c>
      <c r="AN38" s="116">
        <v>19</v>
      </c>
      <c r="AO38" s="116" t="s">
        <v>1884</v>
      </c>
      <c r="AP38" s="116">
        <v>20</v>
      </c>
      <c r="AQ38" s="116" t="s">
        <v>2046</v>
      </c>
      <c r="AR38" s="116">
        <v>21</v>
      </c>
      <c r="AS38" s="116" t="s">
        <v>2047</v>
      </c>
      <c r="AX38" s="116">
        <v>24</v>
      </c>
      <c r="AY38" s="116" t="s">
        <v>2048</v>
      </c>
      <c r="BB38" s="116">
        <v>26</v>
      </c>
      <c r="BC38" s="116" t="s">
        <v>2049</v>
      </c>
      <c r="BF38" s="116">
        <v>28</v>
      </c>
      <c r="BG38" s="116" t="s">
        <v>2050</v>
      </c>
      <c r="BH38" s="116">
        <v>29</v>
      </c>
      <c r="BI38" s="116" t="s">
        <v>2051</v>
      </c>
      <c r="BJ38" s="116">
        <v>30</v>
      </c>
      <c r="BK38" s="116" t="s">
        <v>2052</v>
      </c>
      <c r="BL38" s="116">
        <v>31</v>
      </c>
      <c r="BM38" s="116" t="s">
        <v>2053</v>
      </c>
      <c r="BN38" s="116">
        <v>32</v>
      </c>
      <c r="BO38" s="116" t="s">
        <v>2054</v>
      </c>
    </row>
    <row r="39" spans="1:67" x14ac:dyDescent="0.25">
      <c r="L39" s="116">
        <v>5</v>
      </c>
      <c r="M39" s="116" t="s">
        <v>2055</v>
      </c>
      <c r="P39" s="116">
        <v>7</v>
      </c>
      <c r="Q39" s="116" t="s">
        <v>2056</v>
      </c>
      <c r="R39" s="116">
        <v>8</v>
      </c>
      <c r="S39" s="116" t="s">
        <v>2057</v>
      </c>
      <c r="V39" s="116">
        <v>10</v>
      </c>
      <c r="W39" s="116" t="s">
        <v>2058</v>
      </c>
      <c r="X39" s="116">
        <v>11</v>
      </c>
      <c r="Y39" s="116" t="s">
        <v>2059</v>
      </c>
      <c r="Z39" s="116">
        <v>12</v>
      </c>
      <c r="AA39" s="116" t="s">
        <v>2060</v>
      </c>
      <c r="AB39" s="116">
        <v>13</v>
      </c>
      <c r="AC39" s="116" t="s">
        <v>2061</v>
      </c>
      <c r="AD39" s="116">
        <v>14</v>
      </c>
      <c r="AE39" s="116" t="s">
        <v>2062</v>
      </c>
      <c r="AF39" s="116">
        <v>15</v>
      </c>
      <c r="AG39" s="116" t="s">
        <v>2063</v>
      </c>
      <c r="AH39" s="116">
        <v>16</v>
      </c>
      <c r="AI39" s="116" t="s">
        <v>2064</v>
      </c>
      <c r="AN39" s="116">
        <v>19</v>
      </c>
      <c r="AO39" s="116" t="s">
        <v>2065</v>
      </c>
      <c r="AP39" s="116">
        <v>20</v>
      </c>
      <c r="AQ39" s="116" t="s">
        <v>2066</v>
      </c>
      <c r="AR39" s="116">
        <v>21</v>
      </c>
      <c r="AS39" s="116" t="s">
        <v>2067</v>
      </c>
      <c r="AX39" s="116">
        <v>24</v>
      </c>
      <c r="AY39" s="116" t="s">
        <v>2068</v>
      </c>
      <c r="BB39" s="116">
        <v>26</v>
      </c>
      <c r="BC39" s="116" t="s">
        <v>2069</v>
      </c>
      <c r="BF39" s="116">
        <v>28</v>
      </c>
      <c r="BG39" s="116" t="s">
        <v>2070</v>
      </c>
      <c r="BH39" s="116">
        <v>29</v>
      </c>
      <c r="BI39" s="116" t="s">
        <v>2071</v>
      </c>
      <c r="BJ39" s="116">
        <v>30</v>
      </c>
      <c r="BK39" s="116" t="s">
        <v>2072</v>
      </c>
      <c r="BL39" s="116">
        <v>31</v>
      </c>
      <c r="BM39" s="116" t="s">
        <v>2073</v>
      </c>
      <c r="BN39" s="116">
        <v>32</v>
      </c>
      <c r="BO39" s="116" t="s">
        <v>2074</v>
      </c>
    </row>
    <row r="40" spans="1:67" x14ac:dyDescent="0.25">
      <c r="L40" s="116">
        <v>5</v>
      </c>
      <c r="M40" s="116" t="s">
        <v>2075</v>
      </c>
      <c r="P40" s="116">
        <v>7</v>
      </c>
      <c r="Q40" s="116" t="s">
        <v>2076</v>
      </c>
      <c r="R40" s="116">
        <v>8</v>
      </c>
      <c r="S40" s="116" t="s">
        <v>2077</v>
      </c>
      <c r="V40" s="116">
        <v>10</v>
      </c>
      <c r="W40" s="116" t="s">
        <v>2078</v>
      </c>
      <c r="X40" s="116">
        <v>11</v>
      </c>
      <c r="Y40" s="116" t="s">
        <v>2079</v>
      </c>
      <c r="Z40" s="116">
        <v>12</v>
      </c>
      <c r="AA40" s="116" t="s">
        <v>2080</v>
      </c>
      <c r="AB40" s="116">
        <v>13</v>
      </c>
      <c r="AC40" s="116" t="s">
        <v>2081</v>
      </c>
      <c r="AD40" s="116">
        <v>14</v>
      </c>
      <c r="AE40" s="116" t="s">
        <v>1566</v>
      </c>
      <c r="AF40" s="116">
        <v>15</v>
      </c>
      <c r="AG40" s="116" t="s">
        <v>2082</v>
      </c>
      <c r="AH40" s="116">
        <v>16</v>
      </c>
      <c r="AI40" s="116" t="s">
        <v>2083</v>
      </c>
      <c r="AN40" s="116">
        <v>19</v>
      </c>
      <c r="AO40" s="116" t="s">
        <v>2084</v>
      </c>
      <c r="AP40" s="116">
        <v>20</v>
      </c>
      <c r="AQ40" s="116" t="s">
        <v>2085</v>
      </c>
      <c r="AR40" s="116">
        <v>21</v>
      </c>
      <c r="AS40" s="116" t="s">
        <v>2086</v>
      </c>
      <c r="AX40" s="116">
        <v>24</v>
      </c>
      <c r="AY40" s="116" t="s">
        <v>2087</v>
      </c>
      <c r="BB40" s="116">
        <v>26</v>
      </c>
      <c r="BC40" s="116" t="s">
        <v>2088</v>
      </c>
      <c r="BF40" s="116">
        <v>28</v>
      </c>
      <c r="BG40" s="116" t="s">
        <v>2089</v>
      </c>
      <c r="BH40" s="116">
        <v>29</v>
      </c>
      <c r="BI40" s="116" t="s">
        <v>2090</v>
      </c>
      <c r="BJ40" s="116">
        <v>30</v>
      </c>
      <c r="BK40" s="116" t="s">
        <v>2091</v>
      </c>
      <c r="BL40" s="116">
        <v>31</v>
      </c>
      <c r="BM40" s="116" t="s">
        <v>2092</v>
      </c>
      <c r="BN40" s="116">
        <v>32</v>
      </c>
      <c r="BO40" s="116" t="s">
        <v>2093</v>
      </c>
    </row>
    <row r="41" spans="1:67" x14ac:dyDescent="0.25">
      <c r="P41" s="116">
        <v>7</v>
      </c>
      <c r="Q41" s="116" t="s">
        <v>2094</v>
      </c>
      <c r="R41" s="116">
        <v>8</v>
      </c>
      <c r="S41" s="116" t="s">
        <v>2095</v>
      </c>
      <c r="V41" s="116">
        <v>10</v>
      </c>
      <c r="W41" s="116" t="s">
        <v>2096</v>
      </c>
      <c r="X41" s="116">
        <v>11</v>
      </c>
      <c r="Y41" s="116" t="s">
        <v>2097</v>
      </c>
      <c r="Z41" s="116">
        <v>12</v>
      </c>
      <c r="AA41" s="116" t="s">
        <v>2098</v>
      </c>
      <c r="AB41" s="116">
        <v>13</v>
      </c>
      <c r="AC41" s="116" t="s">
        <v>2099</v>
      </c>
      <c r="AD41" s="116">
        <v>14</v>
      </c>
      <c r="AE41" s="116" t="s">
        <v>2100</v>
      </c>
      <c r="AF41" s="116">
        <v>15</v>
      </c>
      <c r="AG41" s="116" t="s">
        <v>2101</v>
      </c>
      <c r="AH41" s="116">
        <v>16</v>
      </c>
      <c r="AI41" s="116" t="s">
        <v>2102</v>
      </c>
      <c r="AN41" s="116">
        <v>19</v>
      </c>
      <c r="AO41" s="116" t="s">
        <v>2103</v>
      </c>
      <c r="AP41" s="116">
        <v>20</v>
      </c>
      <c r="AQ41" s="116" t="s">
        <v>2104</v>
      </c>
      <c r="AR41" s="116">
        <v>21</v>
      </c>
      <c r="AS41" s="116" t="s">
        <v>2105</v>
      </c>
      <c r="AX41" s="116">
        <v>24</v>
      </c>
      <c r="AY41" s="116" t="s">
        <v>2106</v>
      </c>
      <c r="BB41" s="116">
        <v>26</v>
      </c>
      <c r="BC41" s="116" t="s">
        <v>2107</v>
      </c>
      <c r="BF41" s="116">
        <v>28</v>
      </c>
      <c r="BG41" s="116" t="s">
        <v>2108</v>
      </c>
      <c r="BH41" s="116">
        <v>29</v>
      </c>
      <c r="BI41" s="116" t="s">
        <v>2109</v>
      </c>
      <c r="BJ41" s="116">
        <v>30</v>
      </c>
      <c r="BK41" s="116" t="s">
        <v>2110</v>
      </c>
      <c r="BL41" s="116">
        <v>31</v>
      </c>
      <c r="BM41" s="116" t="s">
        <v>2111</v>
      </c>
      <c r="BN41" s="116">
        <v>32</v>
      </c>
      <c r="BO41" s="116" t="s">
        <v>2112</v>
      </c>
    </row>
    <row r="42" spans="1:67" x14ac:dyDescent="0.25">
      <c r="P42" s="116">
        <v>7</v>
      </c>
      <c r="Q42" s="116" t="s">
        <v>2113</v>
      </c>
      <c r="R42" s="116">
        <v>8</v>
      </c>
      <c r="S42" s="116" t="s">
        <v>2114</v>
      </c>
      <c r="X42" s="116">
        <v>11</v>
      </c>
      <c r="Y42" s="116" t="s">
        <v>2115</v>
      </c>
      <c r="Z42" s="116">
        <v>12</v>
      </c>
      <c r="AA42" s="116" t="s">
        <v>2116</v>
      </c>
      <c r="AB42" s="116">
        <v>13</v>
      </c>
      <c r="AC42" s="116" t="s">
        <v>2117</v>
      </c>
      <c r="AD42" s="116">
        <v>14</v>
      </c>
      <c r="AE42" s="116" t="s">
        <v>2118</v>
      </c>
      <c r="AF42" s="116">
        <v>15</v>
      </c>
      <c r="AG42" s="116" t="s">
        <v>2119</v>
      </c>
      <c r="AH42" s="116">
        <v>16</v>
      </c>
      <c r="AI42" s="116" t="s">
        <v>2120</v>
      </c>
      <c r="AN42" s="116">
        <v>19</v>
      </c>
      <c r="AO42" s="116" t="s">
        <v>2121</v>
      </c>
      <c r="AP42" s="116">
        <v>20</v>
      </c>
      <c r="AQ42" s="116" t="s">
        <v>2122</v>
      </c>
      <c r="AR42" s="116">
        <v>21</v>
      </c>
      <c r="AS42" s="116" t="s">
        <v>2123</v>
      </c>
      <c r="AX42" s="116">
        <v>24</v>
      </c>
      <c r="AY42" s="116" t="s">
        <v>2124</v>
      </c>
      <c r="BB42" s="116">
        <v>26</v>
      </c>
      <c r="BC42" s="116" t="s">
        <v>1819</v>
      </c>
      <c r="BF42" s="116">
        <v>28</v>
      </c>
      <c r="BG42" s="116" t="s">
        <v>2125</v>
      </c>
      <c r="BH42" s="116">
        <v>29</v>
      </c>
      <c r="BI42" s="116" t="s">
        <v>2126</v>
      </c>
      <c r="BJ42" s="116">
        <v>30</v>
      </c>
      <c r="BK42" s="116" t="s">
        <v>2127</v>
      </c>
      <c r="BL42" s="116">
        <v>31</v>
      </c>
      <c r="BM42" s="116" t="s">
        <v>2128</v>
      </c>
      <c r="BN42" s="116">
        <v>32</v>
      </c>
      <c r="BO42" s="116" t="s">
        <v>2129</v>
      </c>
    </row>
    <row r="43" spans="1:67" x14ac:dyDescent="0.25">
      <c r="P43" s="116">
        <v>7</v>
      </c>
      <c r="Q43" s="116" t="s">
        <v>2130</v>
      </c>
      <c r="R43" s="116">
        <v>8</v>
      </c>
      <c r="S43" s="116" t="s">
        <v>2131</v>
      </c>
      <c r="X43" s="116">
        <v>11</v>
      </c>
      <c r="Y43" s="116" t="s">
        <v>2132</v>
      </c>
      <c r="Z43" s="116">
        <v>12</v>
      </c>
      <c r="AA43" s="116" t="s">
        <v>2133</v>
      </c>
      <c r="AB43" s="116">
        <v>13</v>
      </c>
      <c r="AC43" s="116" t="s">
        <v>2134</v>
      </c>
      <c r="AD43" s="116">
        <v>14</v>
      </c>
      <c r="AE43" s="116" t="s">
        <v>2135</v>
      </c>
      <c r="AF43" s="116">
        <v>15</v>
      </c>
      <c r="AG43" s="116" t="s">
        <v>2136</v>
      </c>
      <c r="AH43" s="116">
        <v>16</v>
      </c>
      <c r="AI43" s="116" t="s">
        <v>2137</v>
      </c>
      <c r="AN43" s="116">
        <v>19</v>
      </c>
      <c r="AO43" s="116" t="s">
        <v>2138</v>
      </c>
      <c r="AP43" s="116">
        <v>20</v>
      </c>
      <c r="AQ43" s="116" t="s">
        <v>2139</v>
      </c>
      <c r="AR43" s="116">
        <v>21</v>
      </c>
      <c r="AS43" s="116" t="s">
        <v>2140</v>
      </c>
      <c r="AX43" s="116">
        <v>24</v>
      </c>
      <c r="AY43" s="116" t="s">
        <v>2141</v>
      </c>
      <c r="BB43" s="116">
        <v>26</v>
      </c>
      <c r="BC43" s="116" t="s">
        <v>2142</v>
      </c>
      <c r="BF43" s="116">
        <v>28</v>
      </c>
      <c r="BG43" s="116" t="s">
        <v>2143</v>
      </c>
      <c r="BH43" s="116">
        <v>29</v>
      </c>
      <c r="BI43" s="116" t="s">
        <v>2144</v>
      </c>
      <c r="BJ43" s="116">
        <v>30</v>
      </c>
      <c r="BK43" s="116" t="s">
        <v>2145</v>
      </c>
      <c r="BL43" s="116">
        <v>31</v>
      </c>
      <c r="BM43" s="116" t="s">
        <v>2146</v>
      </c>
      <c r="BN43" s="116">
        <v>32</v>
      </c>
      <c r="BO43" s="116" t="s">
        <v>2147</v>
      </c>
    </row>
    <row r="44" spans="1:67" x14ac:dyDescent="0.25">
      <c r="B44" s="116" t="s">
        <v>2148</v>
      </c>
      <c r="E44" s="116" t="s">
        <v>2149</v>
      </c>
      <c r="P44" s="116">
        <v>7</v>
      </c>
      <c r="Q44" s="116" t="s">
        <v>2150</v>
      </c>
      <c r="R44" s="116">
        <v>8</v>
      </c>
      <c r="S44" s="116" t="s">
        <v>2151</v>
      </c>
      <c r="X44" s="116">
        <v>11</v>
      </c>
      <c r="Y44" s="116" t="s">
        <v>2152</v>
      </c>
      <c r="Z44" s="116">
        <v>12</v>
      </c>
      <c r="AA44" s="116" t="s">
        <v>2153</v>
      </c>
      <c r="AB44" s="116">
        <v>13</v>
      </c>
      <c r="AC44" s="116" t="s">
        <v>2154</v>
      </c>
      <c r="AD44" s="116">
        <v>14</v>
      </c>
      <c r="AE44" s="116" t="s">
        <v>2155</v>
      </c>
      <c r="AF44" s="116">
        <v>15</v>
      </c>
      <c r="AG44" s="116" t="s">
        <v>2156</v>
      </c>
      <c r="AH44" s="116">
        <v>16</v>
      </c>
      <c r="AI44" s="116" t="s">
        <v>2157</v>
      </c>
      <c r="AN44" s="116">
        <v>19</v>
      </c>
      <c r="AO44" s="116" t="s">
        <v>2158</v>
      </c>
      <c r="AP44" s="116">
        <v>20</v>
      </c>
      <c r="AQ44" s="116" t="s">
        <v>2159</v>
      </c>
      <c r="AR44" s="116">
        <v>21</v>
      </c>
      <c r="AS44" s="116" t="s">
        <v>2160</v>
      </c>
      <c r="AX44" s="116">
        <v>24</v>
      </c>
      <c r="AY44" s="116" t="s">
        <v>2161</v>
      </c>
      <c r="BB44" s="116">
        <v>26</v>
      </c>
      <c r="BC44" s="116" t="s">
        <v>2162</v>
      </c>
      <c r="BF44" s="116">
        <v>28</v>
      </c>
      <c r="BG44" s="116" t="s">
        <v>2163</v>
      </c>
      <c r="BH44" s="116">
        <v>29</v>
      </c>
      <c r="BI44" s="116" t="s">
        <v>2164</v>
      </c>
      <c r="BJ44" s="116">
        <v>30</v>
      </c>
      <c r="BK44" s="116" t="s">
        <v>2165</v>
      </c>
      <c r="BL44" s="116">
        <v>31</v>
      </c>
      <c r="BM44" s="116" t="s">
        <v>2166</v>
      </c>
      <c r="BN44" s="116">
        <v>32</v>
      </c>
      <c r="BO44" s="116" t="s">
        <v>2167</v>
      </c>
    </row>
    <row r="45" spans="1:67" x14ac:dyDescent="0.25">
      <c r="B45" s="116" t="s">
        <v>2168</v>
      </c>
      <c r="E45" s="116">
        <v>2017</v>
      </c>
      <c r="P45" s="116">
        <v>7</v>
      </c>
      <c r="Q45" s="116" t="s">
        <v>2169</v>
      </c>
      <c r="R45" s="116">
        <v>8</v>
      </c>
      <c r="S45" s="116" t="s">
        <v>2170</v>
      </c>
      <c r="X45" s="116">
        <v>11</v>
      </c>
      <c r="Y45" s="116" t="s">
        <v>2143</v>
      </c>
      <c r="Z45" s="116">
        <v>12</v>
      </c>
      <c r="AA45" s="116" t="s">
        <v>2171</v>
      </c>
      <c r="AB45" s="116">
        <v>13</v>
      </c>
      <c r="AC45" s="116" t="s">
        <v>2172</v>
      </c>
      <c r="AD45" s="116">
        <v>14</v>
      </c>
      <c r="AE45" s="116" t="s">
        <v>2173</v>
      </c>
      <c r="AF45" s="116">
        <v>15</v>
      </c>
      <c r="AG45" s="116" t="s">
        <v>2174</v>
      </c>
      <c r="AH45" s="116">
        <v>16</v>
      </c>
      <c r="AI45" s="116" t="s">
        <v>2175</v>
      </c>
      <c r="AN45" s="116">
        <v>19</v>
      </c>
      <c r="AO45" s="116" t="s">
        <v>2176</v>
      </c>
      <c r="AP45" s="116">
        <v>20</v>
      </c>
      <c r="AQ45" s="116" t="s">
        <v>2177</v>
      </c>
      <c r="AR45" s="116">
        <v>21</v>
      </c>
      <c r="AS45" s="116" t="s">
        <v>2178</v>
      </c>
      <c r="AX45" s="116">
        <v>24</v>
      </c>
      <c r="AY45" s="116" t="s">
        <v>2179</v>
      </c>
      <c r="BB45" s="116">
        <v>26</v>
      </c>
      <c r="BC45" s="116" t="s">
        <v>2180</v>
      </c>
      <c r="BF45" s="116">
        <v>28</v>
      </c>
      <c r="BG45" s="116" t="s">
        <v>2181</v>
      </c>
      <c r="BH45" s="116">
        <v>29</v>
      </c>
      <c r="BI45" s="116" t="s">
        <v>2182</v>
      </c>
      <c r="BJ45" s="116">
        <v>30</v>
      </c>
      <c r="BK45" s="116" t="s">
        <v>2183</v>
      </c>
      <c r="BL45" s="116">
        <v>31</v>
      </c>
      <c r="BM45" s="116" t="s">
        <v>2184</v>
      </c>
      <c r="BN45" s="116">
        <v>32</v>
      </c>
      <c r="BO45" s="116" t="s">
        <v>2185</v>
      </c>
    </row>
    <row r="46" spans="1:67" x14ac:dyDescent="0.25">
      <c r="B46" s="116" t="s">
        <v>2186</v>
      </c>
      <c r="E46" s="116">
        <v>2018</v>
      </c>
      <c r="P46" s="116">
        <v>7</v>
      </c>
      <c r="Q46" s="116" t="s">
        <v>2187</v>
      </c>
      <c r="R46" s="116">
        <v>8</v>
      </c>
      <c r="S46" s="116" t="s">
        <v>1666</v>
      </c>
      <c r="X46" s="116">
        <v>11</v>
      </c>
      <c r="Y46" s="116" t="s">
        <v>2163</v>
      </c>
      <c r="Z46" s="116">
        <v>12</v>
      </c>
      <c r="AA46" s="116" t="s">
        <v>2188</v>
      </c>
      <c r="AB46" s="116">
        <v>13</v>
      </c>
      <c r="AC46" s="116" t="s">
        <v>2189</v>
      </c>
      <c r="AD46" s="116">
        <v>14</v>
      </c>
      <c r="AE46" s="116" t="s">
        <v>2190</v>
      </c>
      <c r="AF46" s="116">
        <v>15</v>
      </c>
      <c r="AG46" s="116" t="s">
        <v>2191</v>
      </c>
      <c r="AH46" s="116">
        <v>16</v>
      </c>
      <c r="AI46" s="116" t="s">
        <v>1595</v>
      </c>
      <c r="AN46" s="116">
        <v>19</v>
      </c>
      <c r="AO46" s="116" t="s">
        <v>2192</v>
      </c>
      <c r="AP46" s="116">
        <v>20</v>
      </c>
      <c r="AQ46" s="116" t="s">
        <v>2193</v>
      </c>
      <c r="AR46" s="116">
        <v>21</v>
      </c>
      <c r="AS46" s="116" t="s">
        <v>2194</v>
      </c>
      <c r="AX46" s="116">
        <v>24</v>
      </c>
      <c r="AY46" s="116" t="s">
        <v>2195</v>
      </c>
      <c r="BB46" s="116">
        <v>26</v>
      </c>
      <c r="BC46" s="116" t="s">
        <v>2196</v>
      </c>
      <c r="BH46" s="116">
        <v>29</v>
      </c>
      <c r="BI46" s="116" t="s">
        <v>2197</v>
      </c>
      <c r="BJ46" s="116">
        <v>30</v>
      </c>
      <c r="BK46" s="116" t="s">
        <v>2198</v>
      </c>
      <c r="BL46" s="116">
        <v>31</v>
      </c>
      <c r="BM46" s="116" t="s">
        <v>2199</v>
      </c>
      <c r="BN46" s="116">
        <v>32</v>
      </c>
      <c r="BO46" s="116" t="s">
        <v>1230</v>
      </c>
    </row>
    <row r="47" spans="1:67" x14ac:dyDescent="0.25">
      <c r="B47" s="116" t="s">
        <v>2200</v>
      </c>
      <c r="E47" s="116">
        <v>2019</v>
      </c>
      <c r="P47" s="116">
        <v>7</v>
      </c>
      <c r="Q47" s="116" t="s">
        <v>2201</v>
      </c>
      <c r="R47" s="116">
        <v>8</v>
      </c>
      <c r="S47" s="116" t="s">
        <v>2202</v>
      </c>
      <c r="X47" s="116">
        <v>11</v>
      </c>
      <c r="Y47" s="116" t="s">
        <v>2203</v>
      </c>
      <c r="Z47" s="116">
        <v>12</v>
      </c>
      <c r="AA47" s="116" t="s">
        <v>2204</v>
      </c>
      <c r="AB47" s="116">
        <v>13</v>
      </c>
      <c r="AC47" s="116" t="s">
        <v>2205</v>
      </c>
      <c r="AD47" s="116">
        <v>14</v>
      </c>
      <c r="AE47" s="116" t="s">
        <v>2206</v>
      </c>
      <c r="AF47" s="116">
        <v>15</v>
      </c>
      <c r="AG47" s="116" t="s">
        <v>2207</v>
      </c>
      <c r="AH47" s="116">
        <v>16</v>
      </c>
      <c r="AI47" s="116" t="s">
        <v>2208</v>
      </c>
      <c r="AN47" s="116">
        <v>19</v>
      </c>
      <c r="AO47" s="116" t="s">
        <v>2209</v>
      </c>
      <c r="AP47" s="116">
        <v>20</v>
      </c>
      <c r="AQ47" s="116" t="s">
        <v>2210</v>
      </c>
      <c r="AR47" s="116">
        <v>21</v>
      </c>
      <c r="AS47" s="116" t="s">
        <v>2211</v>
      </c>
      <c r="AX47" s="116">
        <v>24</v>
      </c>
      <c r="AY47" s="116" t="s">
        <v>2212</v>
      </c>
      <c r="BB47" s="116">
        <v>26</v>
      </c>
      <c r="BC47" s="116" t="s">
        <v>2213</v>
      </c>
      <c r="BH47" s="116">
        <v>29</v>
      </c>
      <c r="BI47" s="116" t="s">
        <v>2214</v>
      </c>
      <c r="BJ47" s="116">
        <v>30</v>
      </c>
      <c r="BK47" s="116" t="s">
        <v>2215</v>
      </c>
      <c r="BL47" s="116">
        <v>31</v>
      </c>
      <c r="BM47" s="116" t="s">
        <v>2216</v>
      </c>
      <c r="BN47" s="116">
        <v>32</v>
      </c>
      <c r="BO47" s="116" t="s">
        <v>2217</v>
      </c>
    </row>
    <row r="48" spans="1:67" x14ac:dyDescent="0.25">
      <c r="B48" s="116" t="s">
        <v>2218</v>
      </c>
      <c r="E48" s="116">
        <v>2020</v>
      </c>
      <c r="P48" s="116">
        <v>7</v>
      </c>
      <c r="Q48" s="116" t="s">
        <v>2219</v>
      </c>
      <c r="R48" s="116">
        <v>8</v>
      </c>
      <c r="S48" s="116" t="s">
        <v>1220</v>
      </c>
      <c r="X48" s="116">
        <v>11</v>
      </c>
      <c r="Y48" s="116" t="s">
        <v>2220</v>
      </c>
      <c r="Z48" s="116">
        <v>12</v>
      </c>
      <c r="AA48" s="116" t="s">
        <v>2221</v>
      </c>
      <c r="AB48" s="116">
        <v>13</v>
      </c>
      <c r="AC48" s="116" t="s">
        <v>2222</v>
      </c>
      <c r="AD48" s="116">
        <v>14</v>
      </c>
      <c r="AE48" s="116" t="s">
        <v>2223</v>
      </c>
      <c r="AF48" s="116">
        <v>15</v>
      </c>
      <c r="AG48" s="116" t="s">
        <v>2224</v>
      </c>
      <c r="AH48" s="116">
        <v>16</v>
      </c>
      <c r="AI48" s="116" t="s">
        <v>2225</v>
      </c>
      <c r="AN48" s="116">
        <v>19</v>
      </c>
      <c r="AO48" s="116" t="s">
        <v>2226</v>
      </c>
      <c r="AP48" s="116">
        <v>20</v>
      </c>
      <c r="AQ48" s="116" t="s">
        <v>2227</v>
      </c>
      <c r="AR48" s="116">
        <v>21</v>
      </c>
      <c r="AS48" s="116" t="s">
        <v>2228</v>
      </c>
      <c r="AX48" s="116">
        <v>24</v>
      </c>
      <c r="AY48" s="116" t="s">
        <v>2229</v>
      </c>
      <c r="BB48" s="116">
        <v>26</v>
      </c>
      <c r="BC48" s="116" t="s">
        <v>2230</v>
      </c>
      <c r="BH48" s="116">
        <v>29</v>
      </c>
      <c r="BI48" s="116" t="s">
        <v>2231</v>
      </c>
      <c r="BJ48" s="116">
        <v>30</v>
      </c>
      <c r="BK48" s="116" t="s">
        <v>2232</v>
      </c>
      <c r="BL48" s="116">
        <v>31</v>
      </c>
      <c r="BM48" s="116" t="s">
        <v>2233</v>
      </c>
      <c r="BN48" s="116">
        <v>32</v>
      </c>
      <c r="BO48" s="116" t="s">
        <v>2234</v>
      </c>
    </row>
    <row r="49" spans="5:67" x14ac:dyDescent="0.25">
      <c r="E49" s="116">
        <v>2021</v>
      </c>
      <c r="P49" s="116">
        <v>7</v>
      </c>
      <c r="Q49" s="116" t="s">
        <v>2235</v>
      </c>
      <c r="R49" s="116">
        <v>8</v>
      </c>
      <c r="S49" s="116" t="s">
        <v>2236</v>
      </c>
      <c r="Z49" s="116">
        <v>12</v>
      </c>
      <c r="AA49" s="116" t="s">
        <v>2237</v>
      </c>
      <c r="AB49" s="116">
        <v>13</v>
      </c>
      <c r="AC49" s="116" t="s">
        <v>2238</v>
      </c>
      <c r="AD49" s="116">
        <v>14</v>
      </c>
      <c r="AE49" s="116" t="s">
        <v>2239</v>
      </c>
      <c r="AF49" s="116">
        <v>15</v>
      </c>
      <c r="AG49" s="116" t="s">
        <v>2240</v>
      </c>
      <c r="AH49" s="116">
        <v>16</v>
      </c>
      <c r="AI49" s="116" t="s">
        <v>1618</v>
      </c>
      <c r="AN49" s="116">
        <v>19</v>
      </c>
      <c r="AO49" s="116" t="s">
        <v>2241</v>
      </c>
      <c r="AP49" s="116">
        <v>20</v>
      </c>
      <c r="AQ49" s="116" t="s">
        <v>2242</v>
      </c>
      <c r="AR49" s="116">
        <v>21</v>
      </c>
      <c r="AS49" s="116" t="s">
        <v>2243</v>
      </c>
      <c r="AX49" s="116">
        <v>24</v>
      </c>
      <c r="AY49" s="116" t="s">
        <v>2244</v>
      </c>
      <c r="BB49" s="116">
        <v>26</v>
      </c>
      <c r="BC49" s="116" t="s">
        <v>2245</v>
      </c>
      <c r="BH49" s="116">
        <v>29</v>
      </c>
      <c r="BI49" s="116" t="s">
        <v>2246</v>
      </c>
      <c r="BJ49" s="116">
        <v>30</v>
      </c>
      <c r="BK49" s="116" t="s">
        <v>2247</v>
      </c>
      <c r="BL49" s="116">
        <v>31</v>
      </c>
      <c r="BM49" s="116" t="s">
        <v>2248</v>
      </c>
      <c r="BN49" s="116">
        <v>32</v>
      </c>
      <c r="BO49" s="116" t="s">
        <v>2249</v>
      </c>
    </row>
    <row r="50" spans="5:67" x14ac:dyDescent="0.25">
      <c r="E50" s="116">
        <v>2022</v>
      </c>
      <c r="P50" s="116">
        <v>7</v>
      </c>
      <c r="Q50" s="116" t="s">
        <v>2250</v>
      </c>
      <c r="R50" s="116">
        <v>8</v>
      </c>
      <c r="S50" s="116" t="s">
        <v>2251</v>
      </c>
      <c r="Z50" s="116">
        <v>12</v>
      </c>
      <c r="AA50" s="116" t="s">
        <v>2252</v>
      </c>
      <c r="AB50" s="116">
        <v>13</v>
      </c>
      <c r="AC50" s="116" t="s">
        <v>2253</v>
      </c>
      <c r="AD50" s="116">
        <v>14</v>
      </c>
      <c r="AE50" s="116" t="s">
        <v>1379</v>
      </c>
      <c r="AF50" s="116">
        <v>15</v>
      </c>
      <c r="AG50" s="116" t="s">
        <v>2254</v>
      </c>
      <c r="AH50" s="116">
        <v>16</v>
      </c>
      <c r="AI50" s="116" t="s">
        <v>2255</v>
      </c>
      <c r="AN50" s="116">
        <v>19</v>
      </c>
      <c r="AO50" s="116" t="s">
        <v>2007</v>
      </c>
      <c r="AP50" s="116">
        <v>20</v>
      </c>
      <c r="AQ50" s="116" t="s">
        <v>2256</v>
      </c>
      <c r="AR50" s="116">
        <v>21</v>
      </c>
      <c r="AS50" s="116" t="s">
        <v>2257</v>
      </c>
      <c r="AX50" s="116">
        <v>24</v>
      </c>
      <c r="AY50" s="116" t="s">
        <v>2258</v>
      </c>
      <c r="BB50" s="116">
        <v>26</v>
      </c>
      <c r="BC50" s="116" t="s">
        <v>2259</v>
      </c>
      <c r="BH50" s="116">
        <v>29</v>
      </c>
      <c r="BI50" s="116" t="s">
        <v>2260</v>
      </c>
      <c r="BJ50" s="116">
        <v>30</v>
      </c>
      <c r="BK50" s="116" t="s">
        <v>2261</v>
      </c>
      <c r="BL50" s="116">
        <v>31</v>
      </c>
      <c r="BM50" s="116" t="s">
        <v>2262</v>
      </c>
      <c r="BN50" s="116">
        <v>32</v>
      </c>
      <c r="BO50" s="116" t="s">
        <v>2263</v>
      </c>
    </row>
    <row r="51" spans="5:67" x14ac:dyDescent="0.25">
      <c r="E51" s="116">
        <v>2023</v>
      </c>
      <c r="P51" s="116">
        <v>7</v>
      </c>
      <c r="Q51" s="116" t="s">
        <v>2264</v>
      </c>
      <c r="R51" s="116">
        <v>8</v>
      </c>
      <c r="S51" s="116" t="s">
        <v>2265</v>
      </c>
      <c r="Z51" s="116">
        <v>12</v>
      </c>
      <c r="AA51" s="116" t="s">
        <v>2266</v>
      </c>
      <c r="AB51" s="116">
        <v>13</v>
      </c>
      <c r="AC51" s="116" t="s">
        <v>2267</v>
      </c>
      <c r="AD51" s="116">
        <v>14</v>
      </c>
      <c r="AE51" s="116" t="s">
        <v>2268</v>
      </c>
      <c r="AF51" s="116">
        <v>15</v>
      </c>
      <c r="AG51" s="116" t="s">
        <v>2269</v>
      </c>
      <c r="AH51" s="116">
        <v>16</v>
      </c>
      <c r="AI51" s="116" t="s">
        <v>2270</v>
      </c>
      <c r="AN51" s="116">
        <v>19</v>
      </c>
      <c r="AO51" s="116" t="s">
        <v>2271</v>
      </c>
      <c r="AP51" s="116">
        <v>20</v>
      </c>
      <c r="AQ51" s="116" t="s">
        <v>2272</v>
      </c>
      <c r="AR51" s="116">
        <v>21</v>
      </c>
      <c r="AS51" s="116" t="s">
        <v>2273</v>
      </c>
      <c r="AX51" s="116">
        <v>24</v>
      </c>
      <c r="AY51" s="116" t="s">
        <v>2274</v>
      </c>
      <c r="BB51" s="116">
        <v>26</v>
      </c>
      <c r="BC51" s="116" t="s">
        <v>2275</v>
      </c>
      <c r="BH51" s="116">
        <v>29</v>
      </c>
      <c r="BI51" s="116" t="s">
        <v>2276</v>
      </c>
      <c r="BJ51" s="116">
        <v>30</v>
      </c>
      <c r="BK51" s="116" t="s">
        <v>2228</v>
      </c>
      <c r="BL51" s="116">
        <v>31</v>
      </c>
      <c r="BM51" s="116" t="s">
        <v>2277</v>
      </c>
      <c r="BN51" s="116">
        <v>32</v>
      </c>
      <c r="BO51" s="116" t="s">
        <v>2278</v>
      </c>
    </row>
    <row r="52" spans="5:67" x14ac:dyDescent="0.25">
      <c r="E52" s="116">
        <v>2024</v>
      </c>
      <c r="P52" s="116">
        <v>7</v>
      </c>
      <c r="Q52" s="116" t="s">
        <v>2279</v>
      </c>
      <c r="R52" s="116">
        <v>8</v>
      </c>
      <c r="S52" s="116" t="s">
        <v>2280</v>
      </c>
      <c r="Z52" s="116">
        <v>12</v>
      </c>
      <c r="AA52" s="116" t="s">
        <v>2281</v>
      </c>
      <c r="AB52" s="116">
        <v>13</v>
      </c>
      <c r="AC52" s="116" t="s">
        <v>2282</v>
      </c>
      <c r="AD52" s="116">
        <v>14</v>
      </c>
      <c r="AE52" s="116" t="s">
        <v>2283</v>
      </c>
      <c r="AF52" s="116">
        <v>15</v>
      </c>
      <c r="AG52" s="116" t="s">
        <v>2284</v>
      </c>
      <c r="AH52" s="116">
        <v>16</v>
      </c>
      <c r="AI52" s="116" t="s">
        <v>2285</v>
      </c>
      <c r="AN52" s="116">
        <v>19</v>
      </c>
      <c r="AO52" s="116" t="s">
        <v>2286</v>
      </c>
      <c r="AP52" s="116">
        <v>20</v>
      </c>
      <c r="AQ52" s="116" t="s">
        <v>2287</v>
      </c>
      <c r="AR52" s="116">
        <v>21</v>
      </c>
      <c r="AS52" s="116" t="s">
        <v>2288</v>
      </c>
      <c r="AX52" s="116">
        <v>24</v>
      </c>
      <c r="AY52" s="116" t="s">
        <v>2289</v>
      </c>
      <c r="BB52" s="116">
        <v>26</v>
      </c>
      <c r="BC52" s="116" t="s">
        <v>2290</v>
      </c>
      <c r="BH52" s="116">
        <v>29</v>
      </c>
      <c r="BI52" s="116" t="s">
        <v>1232</v>
      </c>
      <c r="BJ52" s="116">
        <v>30</v>
      </c>
      <c r="BK52" s="116" t="s">
        <v>2291</v>
      </c>
      <c r="BL52" s="116">
        <v>31</v>
      </c>
      <c r="BM52" s="116" t="s">
        <v>2292</v>
      </c>
      <c r="BN52" s="116">
        <v>32</v>
      </c>
      <c r="BO52" s="116" t="s">
        <v>2293</v>
      </c>
    </row>
    <row r="53" spans="5:67" x14ac:dyDescent="0.25">
      <c r="E53" s="116">
        <v>2025</v>
      </c>
      <c r="P53" s="116">
        <v>7</v>
      </c>
      <c r="Q53" s="116" t="s">
        <v>1618</v>
      </c>
      <c r="R53" s="116">
        <v>8</v>
      </c>
      <c r="S53" s="116" t="s">
        <v>1714</v>
      </c>
      <c r="Z53" s="116">
        <v>12</v>
      </c>
      <c r="AA53" s="116" t="s">
        <v>2294</v>
      </c>
      <c r="AB53" s="116">
        <v>13</v>
      </c>
      <c r="AC53" s="116" t="s">
        <v>2295</v>
      </c>
      <c r="AD53" s="116">
        <v>14</v>
      </c>
      <c r="AE53" s="116" t="s">
        <v>2296</v>
      </c>
      <c r="AF53" s="116">
        <v>15</v>
      </c>
      <c r="AG53" s="116" t="s">
        <v>2297</v>
      </c>
      <c r="AH53" s="116">
        <v>16</v>
      </c>
      <c r="AI53" s="116" t="s">
        <v>1747</v>
      </c>
      <c r="AN53" s="116">
        <v>19</v>
      </c>
      <c r="AO53" s="116" t="s">
        <v>2298</v>
      </c>
      <c r="AP53" s="116">
        <v>20</v>
      </c>
      <c r="AQ53" s="116" t="s">
        <v>2299</v>
      </c>
      <c r="AR53" s="116">
        <v>21</v>
      </c>
      <c r="AS53" s="116" t="s">
        <v>1633</v>
      </c>
      <c r="AX53" s="116">
        <v>24</v>
      </c>
      <c r="AY53" s="116" t="s">
        <v>2300</v>
      </c>
      <c r="BB53" s="116">
        <v>26</v>
      </c>
      <c r="BC53" s="116" t="s">
        <v>2301</v>
      </c>
      <c r="BH53" s="116">
        <v>29</v>
      </c>
      <c r="BI53" s="116" t="s">
        <v>2302</v>
      </c>
      <c r="BJ53" s="116">
        <v>30</v>
      </c>
      <c r="BK53" s="116" t="s">
        <v>2303</v>
      </c>
      <c r="BL53" s="116">
        <v>31</v>
      </c>
      <c r="BM53" s="116" t="s">
        <v>2304</v>
      </c>
      <c r="BN53" s="116">
        <v>32</v>
      </c>
      <c r="BO53" s="116" t="s">
        <v>2305</v>
      </c>
    </row>
    <row r="54" spans="5:67" x14ac:dyDescent="0.25">
      <c r="E54" s="116">
        <v>2026</v>
      </c>
      <c r="P54" s="116">
        <v>7</v>
      </c>
      <c r="Q54" s="116" t="s">
        <v>2306</v>
      </c>
      <c r="R54" s="116">
        <v>8</v>
      </c>
      <c r="S54" s="116" t="s">
        <v>2307</v>
      </c>
      <c r="Z54" s="116">
        <v>12</v>
      </c>
      <c r="AA54" s="116" t="s">
        <v>2308</v>
      </c>
      <c r="AB54" s="116">
        <v>13</v>
      </c>
      <c r="AC54" s="116" t="s">
        <v>2309</v>
      </c>
      <c r="AD54" s="116">
        <v>14</v>
      </c>
      <c r="AE54" s="116" t="s">
        <v>2310</v>
      </c>
      <c r="AF54" s="116">
        <v>15</v>
      </c>
      <c r="AG54" s="116" t="s">
        <v>1266</v>
      </c>
      <c r="AH54" s="116">
        <v>16</v>
      </c>
      <c r="AI54" s="116" t="s">
        <v>1425</v>
      </c>
      <c r="AP54" s="116">
        <v>20</v>
      </c>
      <c r="AQ54" s="116" t="s">
        <v>2311</v>
      </c>
      <c r="AR54" s="116">
        <v>21</v>
      </c>
      <c r="AS54" s="116" t="s">
        <v>2312</v>
      </c>
      <c r="AX54" s="116">
        <v>24</v>
      </c>
      <c r="AY54" s="116" t="s">
        <v>2313</v>
      </c>
      <c r="BB54" s="116">
        <v>26</v>
      </c>
      <c r="BC54" s="116" t="s">
        <v>1838</v>
      </c>
      <c r="BH54" s="116">
        <v>29</v>
      </c>
      <c r="BI54" s="116" t="s">
        <v>2314</v>
      </c>
      <c r="BJ54" s="116">
        <v>30</v>
      </c>
      <c r="BK54" s="116" t="s">
        <v>2315</v>
      </c>
      <c r="BL54" s="116">
        <v>31</v>
      </c>
      <c r="BM54" s="116" t="s">
        <v>2316</v>
      </c>
      <c r="BN54" s="116">
        <v>32</v>
      </c>
      <c r="BO54" s="116" t="s">
        <v>2317</v>
      </c>
    </row>
    <row r="55" spans="5:67" x14ac:dyDescent="0.25">
      <c r="E55" s="116">
        <v>2027</v>
      </c>
      <c r="P55" s="116">
        <v>7</v>
      </c>
      <c r="Q55" s="116" t="s">
        <v>2318</v>
      </c>
      <c r="R55" s="116">
        <v>8</v>
      </c>
      <c r="S55" s="116" t="s">
        <v>2319</v>
      </c>
      <c r="Z55" s="116">
        <v>12</v>
      </c>
      <c r="AA55" s="116" t="s">
        <v>2320</v>
      </c>
      <c r="AB55" s="116">
        <v>13</v>
      </c>
      <c r="AC55" s="116" t="s">
        <v>2321</v>
      </c>
      <c r="AD55" s="116">
        <v>14</v>
      </c>
      <c r="AE55" s="116" t="s">
        <v>2322</v>
      </c>
      <c r="AF55" s="116">
        <v>15</v>
      </c>
      <c r="AG55" s="116" t="s">
        <v>2323</v>
      </c>
      <c r="AH55" s="116">
        <v>16</v>
      </c>
      <c r="AI55" s="116" t="s">
        <v>2324</v>
      </c>
      <c r="AP55" s="116">
        <v>20</v>
      </c>
      <c r="AQ55" s="116" t="s">
        <v>2325</v>
      </c>
      <c r="AR55" s="116">
        <v>21</v>
      </c>
      <c r="AS55" s="116" t="s">
        <v>1930</v>
      </c>
      <c r="AX55" s="116">
        <v>24</v>
      </c>
      <c r="AY55" s="116" t="s">
        <v>2326</v>
      </c>
      <c r="BB55" s="116">
        <v>26</v>
      </c>
      <c r="BC55" s="116" t="s">
        <v>1659</v>
      </c>
      <c r="BH55" s="116">
        <v>29</v>
      </c>
      <c r="BI55" s="116" t="s">
        <v>2327</v>
      </c>
      <c r="BJ55" s="116">
        <v>30</v>
      </c>
      <c r="BK55" s="116" t="s">
        <v>2328</v>
      </c>
      <c r="BL55" s="116">
        <v>31</v>
      </c>
      <c r="BM55" s="116" t="s">
        <v>2329</v>
      </c>
      <c r="BN55" s="116">
        <v>32</v>
      </c>
      <c r="BO55" s="116" t="s">
        <v>2330</v>
      </c>
    </row>
    <row r="56" spans="5:67" x14ac:dyDescent="0.25">
      <c r="E56" s="116">
        <v>2028</v>
      </c>
      <c r="P56" s="116">
        <v>7</v>
      </c>
      <c r="Q56" s="116" t="s">
        <v>2331</v>
      </c>
      <c r="R56" s="116">
        <v>8</v>
      </c>
      <c r="S56" s="116" t="s">
        <v>2332</v>
      </c>
      <c r="Z56" s="116">
        <v>12</v>
      </c>
      <c r="AA56" s="116" t="s">
        <v>2333</v>
      </c>
      <c r="AB56" s="116">
        <v>13</v>
      </c>
      <c r="AC56" s="116" t="s">
        <v>2334</v>
      </c>
      <c r="AD56" s="116">
        <v>14</v>
      </c>
      <c r="AE56" s="116" t="s">
        <v>2335</v>
      </c>
      <c r="AF56" s="116">
        <v>15</v>
      </c>
      <c r="AG56" s="116" t="s">
        <v>2336</v>
      </c>
      <c r="AH56" s="116">
        <v>16</v>
      </c>
      <c r="AI56" s="116" t="s">
        <v>2337</v>
      </c>
      <c r="AP56" s="116">
        <v>20</v>
      </c>
      <c r="AQ56" s="116" t="s">
        <v>2338</v>
      </c>
      <c r="AR56" s="116">
        <v>21</v>
      </c>
      <c r="AS56" s="116" t="s">
        <v>2339</v>
      </c>
      <c r="AX56" s="116">
        <v>24</v>
      </c>
      <c r="AY56" s="116" t="s">
        <v>2340</v>
      </c>
      <c r="BB56" s="116">
        <v>26</v>
      </c>
      <c r="BC56" s="116" t="s">
        <v>2341</v>
      </c>
      <c r="BH56" s="116">
        <v>29</v>
      </c>
      <c r="BI56" s="116" t="s">
        <v>2342</v>
      </c>
      <c r="BJ56" s="116">
        <v>30</v>
      </c>
      <c r="BK56" s="116" t="s">
        <v>2343</v>
      </c>
      <c r="BL56" s="116">
        <v>31</v>
      </c>
      <c r="BM56" s="116" t="s">
        <v>2344</v>
      </c>
      <c r="BN56" s="116">
        <v>32</v>
      </c>
      <c r="BO56" s="116" t="s">
        <v>2345</v>
      </c>
    </row>
    <row r="57" spans="5:67" x14ac:dyDescent="0.25">
      <c r="E57" s="116">
        <v>2029</v>
      </c>
      <c r="P57" s="116">
        <v>7</v>
      </c>
      <c r="Q57" s="116" t="s">
        <v>2346</v>
      </c>
      <c r="R57" s="116">
        <v>8</v>
      </c>
      <c r="S57" s="116" t="s">
        <v>2347</v>
      </c>
      <c r="Z57" s="116">
        <v>12</v>
      </c>
      <c r="AA57" s="116" t="s">
        <v>2348</v>
      </c>
      <c r="AB57" s="116">
        <v>13</v>
      </c>
      <c r="AC57" s="116" t="s">
        <v>2349</v>
      </c>
      <c r="AD57" s="116">
        <v>14</v>
      </c>
      <c r="AE57" s="116" t="s">
        <v>2350</v>
      </c>
      <c r="AF57" s="116">
        <v>15</v>
      </c>
      <c r="AG57" s="116" t="s">
        <v>2351</v>
      </c>
      <c r="AH57" s="116">
        <v>16</v>
      </c>
      <c r="AI57" s="116" t="s">
        <v>2352</v>
      </c>
      <c r="AP57" s="116">
        <v>20</v>
      </c>
      <c r="AQ57" s="116" t="s">
        <v>2353</v>
      </c>
      <c r="AR57" s="116">
        <v>21</v>
      </c>
      <c r="AS57" s="116" t="s">
        <v>2354</v>
      </c>
      <c r="AX57" s="116">
        <v>24</v>
      </c>
      <c r="AY57" s="116" t="s">
        <v>2355</v>
      </c>
      <c r="BB57" s="116">
        <v>26</v>
      </c>
      <c r="BC57" s="116" t="s">
        <v>2356</v>
      </c>
      <c r="BH57" s="116">
        <v>29</v>
      </c>
      <c r="BI57" s="116" t="s">
        <v>2357</v>
      </c>
      <c r="BJ57" s="116">
        <v>30</v>
      </c>
      <c r="BK57" s="116" t="s">
        <v>2358</v>
      </c>
      <c r="BL57" s="116">
        <v>31</v>
      </c>
      <c r="BM57" s="116" t="s">
        <v>2359</v>
      </c>
      <c r="BN57" s="116">
        <v>32</v>
      </c>
      <c r="BO57" s="116" t="s">
        <v>2360</v>
      </c>
    </row>
    <row r="58" spans="5:67" x14ac:dyDescent="0.25">
      <c r="E58" s="116">
        <v>2030</v>
      </c>
      <c r="P58" s="116">
        <v>7</v>
      </c>
      <c r="Q58" s="116" t="s">
        <v>2361</v>
      </c>
      <c r="R58" s="116">
        <v>8</v>
      </c>
      <c r="S58" s="116" t="s">
        <v>1659</v>
      </c>
      <c r="Z58" s="116">
        <v>12</v>
      </c>
      <c r="AA58" s="116" t="s">
        <v>2362</v>
      </c>
      <c r="AB58" s="116">
        <v>13</v>
      </c>
      <c r="AC58" s="116" t="s">
        <v>2363</v>
      </c>
      <c r="AD58" s="116">
        <v>14</v>
      </c>
      <c r="AE58" s="116" t="s">
        <v>2364</v>
      </c>
      <c r="AF58" s="116">
        <v>15</v>
      </c>
      <c r="AG58" s="116" t="s">
        <v>1884</v>
      </c>
      <c r="AH58" s="116">
        <v>16</v>
      </c>
      <c r="AI58" s="116" t="s">
        <v>2365</v>
      </c>
      <c r="AP58" s="116">
        <v>20</v>
      </c>
      <c r="AQ58" s="116" t="s">
        <v>2366</v>
      </c>
      <c r="AR58" s="116">
        <v>21</v>
      </c>
      <c r="AS58" s="116" t="s">
        <v>2367</v>
      </c>
      <c r="AX58" s="116">
        <v>24</v>
      </c>
      <c r="AY58" s="116" t="s">
        <v>2368</v>
      </c>
      <c r="BB58" s="116">
        <v>26</v>
      </c>
      <c r="BC58" s="116" t="s">
        <v>2369</v>
      </c>
      <c r="BH58" s="116">
        <v>29</v>
      </c>
      <c r="BI58" s="116" t="s">
        <v>2370</v>
      </c>
      <c r="BJ58" s="116">
        <v>30</v>
      </c>
      <c r="BK58" s="116" t="s">
        <v>2371</v>
      </c>
      <c r="BL58" s="116">
        <v>31</v>
      </c>
      <c r="BM58" s="116" t="s">
        <v>2372</v>
      </c>
      <c r="BN58" s="116">
        <v>32</v>
      </c>
      <c r="BO58" s="116" t="s">
        <v>2355</v>
      </c>
    </row>
    <row r="59" spans="5:67" x14ac:dyDescent="0.25">
      <c r="E59" s="116">
        <v>2031</v>
      </c>
      <c r="P59" s="116">
        <v>7</v>
      </c>
      <c r="Q59" s="116" t="s">
        <v>2373</v>
      </c>
      <c r="R59" s="116">
        <v>8</v>
      </c>
      <c r="S59" s="116" t="s">
        <v>2374</v>
      </c>
      <c r="Z59" s="116">
        <v>12</v>
      </c>
      <c r="AA59" s="116" t="s">
        <v>2375</v>
      </c>
      <c r="AB59" s="116">
        <v>13</v>
      </c>
      <c r="AC59" s="116" t="s">
        <v>2376</v>
      </c>
      <c r="AD59" s="116">
        <v>14</v>
      </c>
      <c r="AE59" s="116" t="s">
        <v>2088</v>
      </c>
      <c r="AF59" s="116">
        <v>15</v>
      </c>
      <c r="AG59" s="116" t="s">
        <v>2043</v>
      </c>
      <c r="AH59" s="116">
        <v>16</v>
      </c>
      <c r="AI59" s="116" t="s">
        <v>2377</v>
      </c>
      <c r="AP59" s="116">
        <v>20</v>
      </c>
      <c r="AQ59" s="116" t="s">
        <v>2378</v>
      </c>
      <c r="AR59" s="116">
        <v>21</v>
      </c>
      <c r="AS59" s="116" t="s">
        <v>2379</v>
      </c>
      <c r="AX59" s="116">
        <v>24</v>
      </c>
      <c r="AY59" s="116" t="s">
        <v>2380</v>
      </c>
      <c r="BB59" s="116">
        <v>26</v>
      </c>
      <c r="BC59" s="116" t="s">
        <v>2381</v>
      </c>
      <c r="BH59" s="116">
        <v>29</v>
      </c>
      <c r="BI59" s="116" t="s">
        <v>2382</v>
      </c>
      <c r="BJ59" s="116">
        <v>30</v>
      </c>
      <c r="BK59" s="116" t="s">
        <v>2383</v>
      </c>
      <c r="BL59" s="116">
        <v>31</v>
      </c>
      <c r="BM59" s="116" t="s">
        <v>2384</v>
      </c>
      <c r="BN59" s="116">
        <v>32</v>
      </c>
      <c r="BO59" s="116" t="s">
        <v>2385</v>
      </c>
    </row>
    <row r="60" spans="5:67" x14ac:dyDescent="0.25">
      <c r="E60" s="116">
        <v>2032</v>
      </c>
      <c r="P60" s="116">
        <v>7</v>
      </c>
      <c r="Q60" s="116" t="s">
        <v>2386</v>
      </c>
      <c r="R60" s="116">
        <v>8</v>
      </c>
      <c r="S60" s="116" t="s">
        <v>2387</v>
      </c>
      <c r="Z60" s="116">
        <v>12</v>
      </c>
      <c r="AA60" s="116" t="s">
        <v>2388</v>
      </c>
      <c r="AB60" s="116">
        <v>13</v>
      </c>
      <c r="AC60" s="116" t="s">
        <v>2389</v>
      </c>
      <c r="AD60" s="116">
        <v>14</v>
      </c>
      <c r="AE60" s="116" t="s">
        <v>2390</v>
      </c>
      <c r="AF60" s="116">
        <v>15</v>
      </c>
      <c r="AG60" s="116" t="s">
        <v>2391</v>
      </c>
      <c r="AH60" s="116">
        <v>16</v>
      </c>
      <c r="AI60" s="116" t="s">
        <v>1220</v>
      </c>
      <c r="AP60" s="116">
        <v>20</v>
      </c>
      <c r="AQ60" s="116" t="s">
        <v>2392</v>
      </c>
      <c r="AR60" s="116">
        <v>21</v>
      </c>
      <c r="AS60" s="116" t="s">
        <v>2393</v>
      </c>
      <c r="AX60" s="116">
        <v>24</v>
      </c>
      <c r="AY60" s="116" t="s">
        <v>2075</v>
      </c>
      <c r="BB60" s="116">
        <v>26</v>
      </c>
      <c r="BC60" s="116" t="s">
        <v>2394</v>
      </c>
      <c r="BH60" s="116">
        <v>29</v>
      </c>
      <c r="BI60" s="116" t="s">
        <v>2395</v>
      </c>
      <c r="BJ60" s="116">
        <v>30</v>
      </c>
      <c r="BK60" s="116" t="s">
        <v>2396</v>
      </c>
      <c r="BL60" s="116">
        <v>31</v>
      </c>
      <c r="BM60" s="116" t="s">
        <v>2397</v>
      </c>
      <c r="BN60" s="116">
        <v>32</v>
      </c>
      <c r="BO60" s="116" t="s">
        <v>1235</v>
      </c>
    </row>
    <row r="61" spans="5:67" x14ac:dyDescent="0.25">
      <c r="E61" s="116">
        <v>2033</v>
      </c>
      <c r="P61" s="116">
        <v>7</v>
      </c>
      <c r="Q61" s="116" t="s">
        <v>2398</v>
      </c>
      <c r="R61" s="116">
        <v>8</v>
      </c>
      <c r="S61" s="116" t="s">
        <v>2399</v>
      </c>
      <c r="Z61" s="116">
        <v>12</v>
      </c>
      <c r="AA61" s="116" t="s">
        <v>2400</v>
      </c>
      <c r="AB61" s="116">
        <v>13</v>
      </c>
      <c r="AC61" s="116" t="s">
        <v>2401</v>
      </c>
      <c r="AD61" s="116">
        <v>14</v>
      </c>
      <c r="AE61" s="116" t="s">
        <v>2402</v>
      </c>
      <c r="AF61" s="116">
        <v>15</v>
      </c>
      <c r="AG61" s="116" t="s">
        <v>1220</v>
      </c>
      <c r="AH61" s="116">
        <v>16</v>
      </c>
      <c r="AI61" s="116" t="s">
        <v>2403</v>
      </c>
      <c r="AP61" s="116">
        <v>20</v>
      </c>
      <c r="AQ61" s="116" t="s">
        <v>2404</v>
      </c>
      <c r="AR61" s="116">
        <v>21</v>
      </c>
      <c r="AS61" s="116" t="s">
        <v>2405</v>
      </c>
      <c r="BB61" s="116">
        <v>26</v>
      </c>
      <c r="BC61" s="116" t="s">
        <v>2406</v>
      </c>
      <c r="BH61" s="116">
        <v>29</v>
      </c>
      <c r="BI61" s="116" t="s">
        <v>2407</v>
      </c>
      <c r="BJ61" s="116">
        <v>30</v>
      </c>
      <c r="BK61" s="116" t="s">
        <v>2408</v>
      </c>
      <c r="BL61" s="116">
        <v>31</v>
      </c>
      <c r="BM61" s="116" t="s">
        <v>2409</v>
      </c>
    </row>
    <row r="62" spans="5:67" x14ac:dyDescent="0.25">
      <c r="E62" s="116">
        <v>2034</v>
      </c>
      <c r="P62" s="116">
        <v>7</v>
      </c>
      <c r="Q62" s="116" t="s">
        <v>2410</v>
      </c>
      <c r="R62" s="116">
        <v>8</v>
      </c>
      <c r="S62" s="116" t="s">
        <v>2411</v>
      </c>
      <c r="Z62" s="116">
        <v>12</v>
      </c>
      <c r="AA62" s="116" t="s">
        <v>2412</v>
      </c>
      <c r="AB62" s="116">
        <v>13</v>
      </c>
      <c r="AC62" s="116" t="s">
        <v>2413</v>
      </c>
      <c r="AD62" s="116">
        <v>14</v>
      </c>
      <c r="AE62" s="116" t="s">
        <v>2414</v>
      </c>
      <c r="AF62" s="116">
        <v>15</v>
      </c>
      <c r="AG62" s="116" t="s">
        <v>2415</v>
      </c>
      <c r="AH62" s="116">
        <v>16</v>
      </c>
      <c r="AI62" s="116" t="s">
        <v>2416</v>
      </c>
      <c r="AP62" s="116">
        <v>20</v>
      </c>
      <c r="AQ62" s="116" t="s">
        <v>2417</v>
      </c>
      <c r="AR62" s="116">
        <v>21</v>
      </c>
      <c r="AS62" s="116" t="s">
        <v>2418</v>
      </c>
      <c r="BB62" s="116">
        <v>26</v>
      </c>
      <c r="BC62" s="116" t="s">
        <v>2419</v>
      </c>
      <c r="BH62" s="116">
        <v>29</v>
      </c>
      <c r="BI62" s="116" t="s">
        <v>2420</v>
      </c>
      <c r="BJ62" s="116">
        <v>30</v>
      </c>
      <c r="BK62" s="116" t="s">
        <v>2421</v>
      </c>
      <c r="BL62" s="116">
        <v>31</v>
      </c>
      <c r="BM62" s="116" t="s">
        <v>1844</v>
      </c>
    </row>
    <row r="63" spans="5:67" x14ac:dyDescent="0.25">
      <c r="E63" s="116">
        <v>2035</v>
      </c>
      <c r="P63" s="116">
        <v>7</v>
      </c>
      <c r="Q63" s="116" t="s">
        <v>2422</v>
      </c>
      <c r="R63" s="116">
        <v>8</v>
      </c>
      <c r="S63" s="116" t="s">
        <v>2423</v>
      </c>
      <c r="Z63" s="116">
        <v>12</v>
      </c>
      <c r="AA63" s="116" t="s">
        <v>2424</v>
      </c>
      <c r="AB63" s="116">
        <v>13</v>
      </c>
      <c r="AC63" s="116" t="s">
        <v>2425</v>
      </c>
      <c r="AD63" s="116">
        <v>14</v>
      </c>
      <c r="AE63" s="116" t="s">
        <v>2426</v>
      </c>
      <c r="AF63" s="116">
        <v>15</v>
      </c>
      <c r="AG63" s="116" t="s">
        <v>2427</v>
      </c>
      <c r="AH63" s="116">
        <v>16</v>
      </c>
      <c r="AI63" s="116" t="s">
        <v>2428</v>
      </c>
      <c r="AP63" s="116">
        <v>20</v>
      </c>
      <c r="AQ63" s="116" t="s">
        <v>2429</v>
      </c>
      <c r="AR63" s="116">
        <v>21</v>
      </c>
      <c r="AS63" s="116" t="s">
        <v>2430</v>
      </c>
      <c r="BB63" s="116">
        <v>26</v>
      </c>
      <c r="BC63" s="116" t="s">
        <v>2431</v>
      </c>
      <c r="BJ63" s="116">
        <v>30</v>
      </c>
      <c r="BK63" s="116" t="s">
        <v>2432</v>
      </c>
      <c r="BL63" s="116">
        <v>31</v>
      </c>
      <c r="BM63" s="116" t="s">
        <v>1226</v>
      </c>
    </row>
    <row r="64" spans="5:67" x14ac:dyDescent="0.25">
      <c r="E64" s="116">
        <v>2036</v>
      </c>
      <c r="P64" s="116">
        <v>7</v>
      </c>
      <c r="Q64" s="116" t="s">
        <v>2433</v>
      </c>
      <c r="R64" s="116">
        <v>8</v>
      </c>
      <c r="S64" s="116" t="s">
        <v>2434</v>
      </c>
      <c r="Z64" s="116">
        <v>12</v>
      </c>
      <c r="AA64" s="116" t="s">
        <v>2435</v>
      </c>
      <c r="AB64" s="116">
        <v>13</v>
      </c>
      <c r="AC64" s="116" t="s">
        <v>2436</v>
      </c>
      <c r="AD64" s="116">
        <v>14</v>
      </c>
      <c r="AE64" s="116" t="s">
        <v>2437</v>
      </c>
      <c r="AF64" s="116">
        <v>15</v>
      </c>
      <c r="AG64" s="116" t="s">
        <v>2438</v>
      </c>
      <c r="AH64" s="116">
        <v>16</v>
      </c>
      <c r="AI64" s="116" t="s">
        <v>2439</v>
      </c>
      <c r="AP64" s="116">
        <v>20</v>
      </c>
      <c r="AQ64" s="116" t="s">
        <v>2440</v>
      </c>
      <c r="AR64" s="116">
        <v>21</v>
      </c>
      <c r="AS64" s="116" t="s">
        <v>1738</v>
      </c>
      <c r="BB64" s="116">
        <v>26</v>
      </c>
      <c r="BC64" s="116" t="s">
        <v>2441</v>
      </c>
      <c r="BJ64" s="116">
        <v>30</v>
      </c>
      <c r="BK64" s="116" t="s">
        <v>2442</v>
      </c>
      <c r="BL64" s="116">
        <v>31</v>
      </c>
      <c r="BM64" s="116" t="s">
        <v>2443</v>
      </c>
    </row>
    <row r="65" spans="5:65" x14ac:dyDescent="0.25">
      <c r="E65" s="116">
        <v>2037</v>
      </c>
      <c r="P65" s="116">
        <v>7</v>
      </c>
      <c r="Q65" s="116" t="s">
        <v>2444</v>
      </c>
      <c r="R65" s="116">
        <v>8</v>
      </c>
      <c r="S65" s="116" t="s">
        <v>2445</v>
      </c>
      <c r="Z65" s="116">
        <v>12</v>
      </c>
      <c r="AA65" s="116" t="s">
        <v>2446</v>
      </c>
      <c r="AB65" s="116">
        <v>13</v>
      </c>
      <c r="AC65" s="116" t="s">
        <v>2447</v>
      </c>
      <c r="AD65" s="116">
        <v>14</v>
      </c>
      <c r="AE65" s="116" t="s">
        <v>2448</v>
      </c>
      <c r="AF65" s="116">
        <v>15</v>
      </c>
      <c r="AG65" s="116" t="s">
        <v>2449</v>
      </c>
      <c r="AH65" s="116">
        <v>16</v>
      </c>
      <c r="AI65" s="116" t="s">
        <v>2450</v>
      </c>
      <c r="AP65" s="116">
        <v>20</v>
      </c>
      <c r="AQ65" s="116" t="s">
        <v>2451</v>
      </c>
      <c r="AR65" s="116">
        <v>21</v>
      </c>
      <c r="AS65" s="116" t="s">
        <v>2452</v>
      </c>
      <c r="BB65" s="116">
        <v>26</v>
      </c>
      <c r="BC65" s="116" t="s">
        <v>2453</v>
      </c>
      <c r="BJ65" s="116">
        <v>30</v>
      </c>
      <c r="BK65" s="116" t="s">
        <v>2454</v>
      </c>
      <c r="BL65" s="116">
        <v>31</v>
      </c>
      <c r="BM65" s="116" t="s">
        <v>2455</v>
      </c>
    </row>
    <row r="66" spans="5:65" x14ac:dyDescent="0.25">
      <c r="E66" s="116">
        <v>2038</v>
      </c>
      <c r="P66" s="116">
        <v>7</v>
      </c>
      <c r="Q66" s="116" t="s">
        <v>2107</v>
      </c>
      <c r="R66" s="116">
        <v>8</v>
      </c>
      <c r="S66" s="116" t="s">
        <v>2456</v>
      </c>
      <c r="Z66" s="116">
        <v>12</v>
      </c>
      <c r="AA66" s="116" t="s">
        <v>2457</v>
      </c>
      <c r="AB66" s="116">
        <v>13</v>
      </c>
      <c r="AC66" s="116" t="s">
        <v>2458</v>
      </c>
      <c r="AD66" s="116">
        <v>14</v>
      </c>
      <c r="AE66" s="116" t="s">
        <v>2459</v>
      </c>
      <c r="AF66" s="116">
        <v>15</v>
      </c>
      <c r="AG66" s="116" t="s">
        <v>2460</v>
      </c>
      <c r="AH66" s="116">
        <v>16</v>
      </c>
      <c r="AI66" s="116" t="s">
        <v>2461</v>
      </c>
      <c r="AP66" s="116">
        <v>20</v>
      </c>
      <c r="AQ66" s="116" t="s">
        <v>2462</v>
      </c>
      <c r="AR66" s="116">
        <v>21</v>
      </c>
      <c r="AS66" s="116" t="s">
        <v>2463</v>
      </c>
      <c r="BB66" s="116">
        <v>26</v>
      </c>
      <c r="BC66" s="116" t="s">
        <v>2464</v>
      </c>
      <c r="BJ66" s="116">
        <v>30</v>
      </c>
      <c r="BK66" s="116" t="s">
        <v>2465</v>
      </c>
      <c r="BL66" s="116">
        <v>31</v>
      </c>
      <c r="BM66" s="116" t="s">
        <v>2466</v>
      </c>
    </row>
    <row r="67" spans="5:65" x14ac:dyDescent="0.25">
      <c r="E67" s="116">
        <v>2039</v>
      </c>
      <c r="P67" s="116">
        <v>7</v>
      </c>
      <c r="Q67" s="116" t="s">
        <v>2467</v>
      </c>
      <c r="R67" s="116">
        <v>8</v>
      </c>
      <c r="S67" s="116" t="s">
        <v>2468</v>
      </c>
      <c r="Z67" s="116">
        <v>12</v>
      </c>
      <c r="AA67" s="116" t="s">
        <v>2469</v>
      </c>
      <c r="AB67" s="116">
        <v>13</v>
      </c>
      <c r="AC67" s="116" t="s">
        <v>2470</v>
      </c>
      <c r="AD67" s="116">
        <v>14</v>
      </c>
      <c r="AE67" s="116" t="s">
        <v>2471</v>
      </c>
      <c r="AF67" s="116">
        <v>15</v>
      </c>
      <c r="AG67" s="116" t="s">
        <v>2472</v>
      </c>
      <c r="AH67" s="116">
        <v>16</v>
      </c>
      <c r="AI67" s="116" t="s">
        <v>1714</v>
      </c>
      <c r="AP67" s="116">
        <v>20</v>
      </c>
      <c r="AQ67" s="116" t="s">
        <v>2473</v>
      </c>
      <c r="AR67" s="116">
        <v>21</v>
      </c>
      <c r="AS67" s="116" t="s">
        <v>2474</v>
      </c>
      <c r="BB67" s="116">
        <v>26</v>
      </c>
      <c r="BC67" s="116" t="s">
        <v>2475</v>
      </c>
      <c r="BJ67" s="116">
        <v>30</v>
      </c>
      <c r="BK67" s="116" t="s">
        <v>2476</v>
      </c>
      <c r="BL67" s="116">
        <v>31</v>
      </c>
      <c r="BM67" s="116" t="s">
        <v>1908</v>
      </c>
    </row>
    <row r="68" spans="5:65" x14ac:dyDescent="0.25">
      <c r="E68" s="116">
        <v>2040</v>
      </c>
      <c r="P68" s="116">
        <v>7</v>
      </c>
      <c r="Q68" s="116" t="s">
        <v>2477</v>
      </c>
      <c r="R68" s="116">
        <v>8</v>
      </c>
      <c r="S68" s="116" t="s">
        <v>2478</v>
      </c>
      <c r="Z68" s="116">
        <v>12</v>
      </c>
      <c r="AA68" s="116" t="s">
        <v>2479</v>
      </c>
      <c r="AB68" s="116">
        <v>13</v>
      </c>
      <c r="AC68" s="116" t="s">
        <v>2480</v>
      </c>
      <c r="AD68" s="116">
        <v>14</v>
      </c>
      <c r="AE68" s="116" t="s">
        <v>2481</v>
      </c>
      <c r="AF68" s="116">
        <v>15</v>
      </c>
      <c r="AG68" s="116" t="s">
        <v>2482</v>
      </c>
      <c r="AH68" s="116">
        <v>16</v>
      </c>
      <c r="AI68" s="116" t="s">
        <v>2483</v>
      </c>
      <c r="AP68" s="116">
        <v>20</v>
      </c>
      <c r="AQ68" s="116" t="s">
        <v>2484</v>
      </c>
      <c r="AR68" s="116">
        <v>21</v>
      </c>
      <c r="AS68" s="116" t="s">
        <v>2485</v>
      </c>
      <c r="BB68" s="116">
        <v>26</v>
      </c>
      <c r="BC68" s="116" t="s">
        <v>2486</v>
      </c>
      <c r="BJ68" s="116">
        <v>30</v>
      </c>
      <c r="BK68" s="116" t="s">
        <v>1429</v>
      </c>
      <c r="BL68" s="116">
        <v>31</v>
      </c>
      <c r="BM68" s="116" t="s">
        <v>2487</v>
      </c>
    </row>
    <row r="69" spans="5:65" x14ac:dyDescent="0.25">
      <c r="E69" s="116">
        <v>2041</v>
      </c>
      <c r="P69" s="116">
        <v>7</v>
      </c>
      <c r="Q69" s="116" t="s">
        <v>2488</v>
      </c>
      <c r="R69" s="116">
        <v>8</v>
      </c>
      <c r="S69" s="116" t="s">
        <v>2489</v>
      </c>
      <c r="Z69" s="116">
        <v>12</v>
      </c>
      <c r="AA69" s="116" t="s">
        <v>2490</v>
      </c>
      <c r="AB69" s="116">
        <v>13</v>
      </c>
      <c r="AC69" s="116" t="s">
        <v>2491</v>
      </c>
      <c r="AD69" s="116">
        <v>14</v>
      </c>
      <c r="AE69" s="116" t="s">
        <v>2492</v>
      </c>
      <c r="AF69" s="116">
        <v>15</v>
      </c>
      <c r="AG69" s="116" t="s">
        <v>2493</v>
      </c>
      <c r="AH69" s="116">
        <v>16</v>
      </c>
      <c r="AI69" s="116" t="s">
        <v>2494</v>
      </c>
      <c r="AP69" s="116">
        <v>20</v>
      </c>
      <c r="AQ69" s="116" t="s">
        <v>2495</v>
      </c>
      <c r="AR69" s="116">
        <v>21</v>
      </c>
      <c r="AS69" s="116" t="s">
        <v>1688</v>
      </c>
      <c r="BB69" s="116">
        <v>26</v>
      </c>
      <c r="BC69" s="116" t="s">
        <v>2496</v>
      </c>
      <c r="BJ69" s="116">
        <v>30</v>
      </c>
      <c r="BK69" s="116" t="s">
        <v>2497</v>
      </c>
      <c r="BL69" s="116">
        <v>31</v>
      </c>
      <c r="BM69" s="116" t="s">
        <v>2498</v>
      </c>
    </row>
    <row r="70" spans="5:65" x14ac:dyDescent="0.25">
      <c r="E70" s="116">
        <v>2042</v>
      </c>
      <c r="P70" s="116">
        <v>7</v>
      </c>
      <c r="Q70" s="116" t="s">
        <v>2499</v>
      </c>
      <c r="Z70" s="116">
        <v>12</v>
      </c>
      <c r="AA70" s="116" t="s">
        <v>2500</v>
      </c>
      <c r="AB70" s="116">
        <v>13</v>
      </c>
      <c r="AC70" s="116" t="s">
        <v>2501</v>
      </c>
      <c r="AD70" s="116">
        <v>14</v>
      </c>
      <c r="AE70" s="116" t="s">
        <v>2502</v>
      </c>
      <c r="AF70" s="116">
        <v>15</v>
      </c>
      <c r="AG70" s="116" t="s">
        <v>2503</v>
      </c>
      <c r="AH70" s="116">
        <v>16</v>
      </c>
      <c r="AI70" s="116" t="s">
        <v>2504</v>
      </c>
      <c r="AP70" s="116">
        <v>20</v>
      </c>
      <c r="AQ70" s="116" t="s">
        <v>2505</v>
      </c>
      <c r="AR70" s="116">
        <v>21</v>
      </c>
      <c r="AS70" s="116" t="s">
        <v>1470</v>
      </c>
      <c r="BB70" s="116">
        <v>26</v>
      </c>
      <c r="BC70" s="116" t="s">
        <v>2506</v>
      </c>
      <c r="BJ70" s="116">
        <v>30</v>
      </c>
      <c r="BK70" s="116" t="s">
        <v>2507</v>
      </c>
      <c r="BL70" s="116">
        <v>31</v>
      </c>
      <c r="BM70" s="116" t="s">
        <v>2508</v>
      </c>
    </row>
    <row r="71" spans="5:65" x14ac:dyDescent="0.25">
      <c r="E71" s="116">
        <v>2043</v>
      </c>
      <c r="P71" s="116">
        <v>7</v>
      </c>
      <c r="Q71" s="116" t="s">
        <v>2509</v>
      </c>
      <c r="Z71" s="116">
        <v>12</v>
      </c>
      <c r="AA71" s="116" t="s">
        <v>2510</v>
      </c>
      <c r="AB71" s="116">
        <v>13</v>
      </c>
      <c r="AC71" s="116" t="s">
        <v>2511</v>
      </c>
      <c r="AD71" s="116">
        <v>14</v>
      </c>
      <c r="AE71" s="116" t="s">
        <v>2512</v>
      </c>
      <c r="AF71" s="116">
        <v>15</v>
      </c>
      <c r="AG71" s="116" t="s">
        <v>2513</v>
      </c>
      <c r="AH71" s="116">
        <v>16</v>
      </c>
      <c r="AI71" s="116" t="s">
        <v>2514</v>
      </c>
      <c r="AP71" s="116">
        <v>20</v>
      </c>
      <c r="AQ71" s="116" t="s">
        <v>2515</v>
      </c>
      <c r="AR71" s="116">
        <v>21</v>
      </c>
      <c r="AS71" s="116" t="s">
        <v>2516</v>
      </c>
      <c r="BB71" s="116">
        <v>26</v>
      </c>
      <c r="BC71" s="116" t="s">
        <v>2517</v>
      </c>
      <c r="BJ71" s="116">
        <v>30</v>
      </c>
      <c r="BK71" s="116" t="s">
        <v>2518</v>
      </c>
      <c r="BL71" s="116">
        <v>31</v>
      </c>
      <c r="BM71" s="116" t="s">
        <v>2519</v>
      </c>
    </row>
    <row r="72" spans="5:65" x14ac:dyDescent="0.25">
      <c r="E72" s="116">
        <v>2044</v>
      </c>
      <c r="P72" s="116">
        <v>7</v>
      </c>
      <c r="Q72" s="116" t="s">
        <v>2520</v>
      </c>
      <c r="Z72" s="116">
        <v>12</v>
      </c>
      <c r="AA72" s="116" t="s">
        <v>2521</v>
      </c>
      <c r="AB72" s="116">
        <v>13</v>
      </c>
      <c r="AC72" s="116" t="s">
        <v>2522</v>
      </c>
      <c r="AD72" s="116">
        <v>14</v>
      </c>
      <c r="AE72" s="116" t="s">
        <v>2523</v>
      </c>
      <c r="AF72" s="116">
        <v>15</v>
      </c>
      <c r="AG72" s="116" t="s">
        <v>2524</v>
      </c>
      <c r="AH72" s="116">
        <v>16</v>
      </c>
      <c r="AI72" s="116" t="s">
        <v>2525</v>
      </c>
      <c r="AP72" s="116">
        <v>20</v>
      </c>
      <c r="AQ72" s="116" t="s">
        <v>2526</v>
      </c>
      <c r="AR72" s="116">
        <v>21</v>
      </c>
      <c r="AS72" s="116" t="s">
        <v>2527</v>
      </c>
      <c r="BB72" s="116">
        <v>26</v>
      </c>
      <c r="BC72" s="116" t="s">
        <v>2355</v>
      </c>
      <c r="BJ72" s="116">
        <v>30</v>
      </c>
      <c r="BK72" s="116" t="s">
        <v>2528</v>
      </c>
      <c r="BL72" s="116">
        <v>31</v>
      </c>
      <c r="BM72" s="116" t="s">
        <v>2529</v>
      </c>
    </row>
    <row r="73" spans="5:65" x14ac:dyDescent="0.25">
      <c r="E73" s="116">
        <v>2045</v>
      </c>
      <c r="P73" s="116">
        <v>7</v>
      </c>
      <c r="Q73" s="116" t="s">
        <v>2530</v>
      </c>
      <c r="Z73" s="116">
        <v>12</v>
      </c>
      <c r="AA73" s="116" t="s">
        <v>2531</v>
      </c>
      <c r="AB73" s="116">
        <v>13</v>
      </c>
      <c r="AC73" s="116" t="s">
        <v>2532</v>
      </c>
      <c r="AD73" s="116">
        <v>14</v>
      </c>
      <c r="AE73" s="116" t="s">
        <v>2533</v>
      </c>
      <c r="AF73" s="116">
        <v>15</v>
      </c>
      <c r="AG73" s="116" t="s">
        <v>2534</v>
      </c>
      <c r="AH73" s="116">
        <v>16</v>
      </c>
      <c r="AI73" s="116" t="s">
        <v>2535</v>
      </c>
      <c r="AP73" s="116">
        <v>20</v>
      </c>
      <c r="AQ73" s="116" t="s">
        <v>2536</v>
      </c>
      <c r="AR73" s="116">
        <v>21</v>
      </c>
      <c r="AS73" s="116" t="s">
        <v>2537</v>
      </c>
      <c r="BB73" s="116">
        <v>26</v>
      </c>
      <c r="BC73" s="116" t="s">
        <v>2538</v>
      </c>
      <c r="BJ73" s="116">
        <v>30</v>
      </c>
      <c r="BK73" s="116" t="s">
        <v>2539</v>
      </c>
      <c r="BL73" s="116">
        <v>31</v>
      </c>
      <c r="BM73" s="116" t="s">
        <v>2540</v>
      </c>
    </row>
    <row r="74" spans="5:65" x14ac:dyDescent="0.25">
      <c r="E74" s="116">
        <v>2046</v>
      </c>
      <c r="P74" s="116">
        <v>7</v>
      </c>
      <c r="Q74" s="116" t="s">
        <v>2541</v>
      </c>
      <c r="Z74" s="116">
        <v>12</v>
      </c>
      <c r="AA74" s="116" t="s">
        <v>2542</v>
      </c>
      <c r="AB74" s="116">
        <v>13</v>
      </c>
      <c r="AC74" s="116" t="s">
        <v>2543</v>
      </c>
      <c r="AD74" s="116">
        <v>14</v>
      </c>
      <c r="AE74" s="116" t="s">
        <v>2544</v>
      </c>
      <c r="AF74" s="116">
        <v>15</v>
      </c>
      <c r="AG74" s="116" t="s">
        <v>2545</v>
      </c>
      <c r="AH74" s="116">
        <v>16</v>
      </c>
      <c r="AI74" s="116" t="s">
        <v>2546</v>
      </c>
      <c r="AP74" s="116">
        <v>20</v>
      </c>
      <c r="AQ74" s="116" t="s">
        <v>2547</v>
      </c>
      <c r="AR74" s="116">
        <v>21</v>
      </c>
      <c r="AS74" s="116" t="s">
        <v>2548</v>
      </c>
      <c r="BB74" s="116">
        <v>26</v>
      </c>
      <c r="BC74" s="116" t="s">
        <v>2549</v>
      </c>
      <c r="BJ74" s="116">
        <v>30</v>
      </c>
      <c r="BK74" s="116" t="s">
        <v>2550</v>
      </c>
      <c r="BL74" s="116">
        <v>31</v>
      </c>
      <c r="BM74" s="116" t="s">
        <v>2551</v>
      </c>
    </row>
    <row r="75" spans="5:65" x14ac:dyDescent="0.25">
      <c r="E75" s="116">
        <v>2047</v>
      </c>
      <c r="P75" s="116">
        <v>7</v>
      </c>
      <c r="Q75" s="116" t="s">
        <v>2552</v>
      </c>
      <c r="Z75" s="116">
        <v>12</v>
      </c>
      <c r="AA75" s="116" t="s">
        <v>2553</v>
      </c>
      <c r="AB75" s="116">
        <v>13</v>
      </c>
      <c r="AC75" s="116" t="s">
        <v>2554</v>
      </c>
      <c r="AD75" s="116">
        <v>14</v>
      </c>
      <c r="AE75" s="116" t="s">
        <v>2555</v>
      </c>
      <c r="AF75" s="116">
        <v>15</v>
      </c>
      <c r="AG75" s="116" t="s">
        <v>1838</v>
      </c>
      <c r="AH75" s="116">
        <v>16</v>
      </c>
      <c r="AI75" s="116" t="s">
        <v>2556</v>
      </c>
      <c r="AP75" s="116">
        <v>20</v>
      </c>
      <c r="AQ75" s="116" t="s">
        <v>2557</v>
      </c>
      <c r="AR75" s="116">
        <v>21</v>
      </c>
      <c r="AS75" s="116" t="s">
        <v>2558</v>
      </c>
      <c r="BJ75" s="116">
        <v>30</v>
      </c>
      <c r="BK75" s="116" t="s">
        <v>2559</v>
      </c>
      <c r="BL75" s="116">
        <v>31</v>
      </c>
      <c r="BM75" s="116" t="s">
        <v>2560</v>
      </c>
    </row>
    <row r="76" spans="5:65" x14ac:dyDescent="0.25">
      <c r="E76" s="116">
        <v>2048</v>
      </c>
      <c r="P76" s="116">
        <v>7</v>
      </c>
      <c r="Q76" s="116" t="s">
        <v>2561</v>
      </c>
      <c r="Z76" s="116">
        <v>12</v>
      </c>
      <c r="AA76" s="116" t="s">
        <v>2562</v>
      </c>
      <c r="AB76" s="116">
        <v>13</v>
      </c>
      <c r="AC76" s="116" t="s">
        <v>2563</v>
      </c>
      <c r="AD76" s="116">
        <v>14</v>
      </c>
      <c r="AE76" s="116" t="s">
        <v>2564</v>
      </c>
      <c r="AF76" s="116">
        <v>15</v>
      </c>
      <c r="AG76" s="116" t="s">
        <v>2565</v>
      </c>
      <c r="AH76" s="116">
        <v>16</v>
      </c>
      <c r="AI76" s="116" t="s">
        <v>2566</v>
      </c>
      <c r="AP76" s="116">
        <v>20</v>
      </c>
      <c r="AQ76" s="116" t="s">
        <v>2567</v>
      </c>
      <c r="AR76" s="116">
        <v>21</v>
      </c>
      <c r="AS76" s="116" t="s">
        <v>1870</v>
      </c>
      <c r="BJ76" s="116">
        <v>30</v>
      </c>
      <c r="BK76" s="116" t="s">
        <v>2568</v>
      </c>
      <c r="BL76" s="116">
        <v>31</v>
      </c>
      <c r="BM76" s="116" t="s">
        <v>2569</v>
      </c>
    </row>
    <row r="77" spans="5:65" x14ac:dyDescent="0.25">
      <c r="E77" s="116">
        <v>2049</v>
      </c>
      <c r="P77" s="116">
        <v>7</v>
      </c>
      <c r="Q77" s="116" t="s">
        <v>2570</v>
      </c>
      <c r="Z77" s="116">
        <v>12</v>
      </c>
      <c r="AA77" s="116" t="s">
        <v>2571</v>
      </c>
      <c r="AB77" s="116">
        <v>13</v>
      </c>
      <c r="AC77" s="116" t="s">
        <v>2572</v>
      </c>
      <c r="AD77" s="116">
        <v>14</v>
      </c>
      <c r="AE77" s="116" t="s">
        <v>2573</v>
      </c>
      <c r="AF77" s="116">
        <v>15</v>
      </c>
      <c r="AG77" s="116" t="s">
        <v>2574</v>
      </c>
      <c r="AH77" s="116">
        <v>16</v>
      </c>
      <c r="AI77" s="116" t="s">
        <v>2575</v>
      </c>
      <c r="AP77" s="116">
        <v>20</v>
      </c>
      <c r="AQ77" s="116" t="s">
        <v>2576</v>
      </c>
      <c r="AR77" s="116">
        <v>21</v>
      </c>
      <c r="AS77" s="116" t="s">
        <v>2577</v>
      </c>
      <c r="BJ77" s="116">
        <v>30</v>
      </c>
      <c r="BK77" s="116" t="s">
        <v>2578</v>
      </c>
      <c r="BL77" s="116">
        <v>31</v>
      </c>
      <c r="BM77" s="116" t="s">
        <v>2579</v>
      </c>
    </row>
    <row r="78" spans="5:65" x14ac:dyDescent="0.25">
      <c r="E78" s="116">
        <v>2050</v>
      </c>
      <c r="P78" s="116">
        <v>7</v>
      </c>
      <c r="Q78" s="116" t="s">
        <v>2580</v>
      </c>
      <c r="Z78" s="116">
        <v>12</v>
      </c>
      <c r="AA78" s="116" t="s">
        <v>2581</v>
      </c>
      <c r="AB78" s="116">
        <v>13</v>
      </c>
      <c r="AC78" s="116" t="s">
        <v>2582</v>
      </c>
      <c r="AD78" s="116">
        <v>14</v>
      </c>
      <c r="AE78" s="116" t="s">
        <v>2412</v>
      </c>
      <c r="AF78" s="116">
        <v>15</v>
      </c>
      <c r="AG78" s="116" t="s">
        <v>2583</v>
      </c>
      <c r="AH78" s="116">
        <v>16</v>
      </c>
      <c r="AI78" s="116" t="s">
        <v>2584</v>
      </c>
      <c r="AP78" s="116">
        <v>20</v>
      </c>
      <c r="AQ78" s="116" t="s">
        <v>2585</v>
      </c>
      <c r="AR78" s="116">
        <v>21</v>
      </c>
      <c r="AS78" s="116" t="s">
        <v>2586</v>
      </c>
      <c r="BJ78" s="116">
        <v>30</v>
      </c>
      <c r="BK78" s="116" t="s">
        <v>2587</v>
      </c>
      <c r="BL78" s="116">
        <v>31</v>
      </c>
      <c r="BM78" s="116" t="s">
        <v>2588</v>
      </c>
    </row>
    <row r="79" spans="5:65" x14ac:dyDescent="0.25">
      <c r="P79" s="116">
        <v>7</v>
      </c>
      <c r="Q79" s="116" t="s">
        <v>2589</v>
      </c>
      <c r="Z79" s="116">
        <v>12</v>
      </c>
      <c r="AA79" s="116" t="s">
        <v>2590</v>
      </c>
      <c r="AB79" s="116">
        <v>13</v>
      </c>
      <c r="AC79" s="116" t="s">
        <v>2591</v>
      </c>
      <c r="AD79" s="116">
        <v>14</v>
      </c>
      <c r="AE79" s="116" t="s">
        <v>2592</v>
      </c>
      <c r="AF79" s="116">
        <v>15</v>
      </c>
      <c r="AG79" s="116" t="s">
        <v>2593</v>
      </c>
      <c r="AH79" s="116">
        <v>16</v>
      </c>
      <c r="AI79" s="116" t="s">
        <v>2594</v>
      </c>
      <c r="AP79" s="116">
        <v>20</v>
      </c>
      <c r="AQ79" s="116" t="s">
        <v>2595</v>
      </c>
      <c r="AR79" s="116">
        <v>21</v>
      </c>
      <c r="AS79" s="116" t="s">
        <v>2596</v>
      </c>
      <c r="BJ79" s="116">
        <v>30</v>
      </c>
      <c r="BK79" s="116" t="s">
        <v>2597</v>
      </c>
      <c r="BL79" s="116">
        <v>31</v>
      </c>
      <c r="BM79" s="116" t="s">
        <v>2598</v>
      </c>
    </row>
    <row r="80" spans="5:65" x14ac:dyDescent="0.25">
      <c r="P80" s="116">
        <v>7</v>
      </c>
      <c r="Q80" s="116" t="s">
        <v>2599</v>
      </c>
      <c r="Z80" s="116">
        <v>12</v>
      </c>
      <c r="AA80" s="116" t="s">
        <v>2600</v>
      </c>
      <c r="AB80" s="116">
        <v>13</v>
      </c>
      <c r="AC80" s="116" t="s">
        <v>2601</v>
      </c>
      <c r="AD80" s="116">
        <v>14</v>
      </c>
      <c r="AE80" s="116" t="s">
        <v>2602</v>
      </c>
      <c r="AF80" s="116">
        <v>15</v>
      </c>
      <c r="AG80" s="116" t="s">
        <v>2603</v>
      </c>
      <c r="AH80" s="116">
        <v>16</v>
      </c>
      <c r="AI80" s="116" t="s">
        <v>2604</v>
      </c>
      <c r="AP80" s="116">
        <v>20</v>
      </c>
      <c r="AQ80" s="116" t="s">
        <v>2605</v>
      </c>
      <c r="AR80" s="116">
        <v>21</v>
      </c>
      <c r="AS80" s="116" t="s">
        <v>2606</v>
      </c>
      <c r="BJ80" s="116">
        <v>30</v>
      </c>
      <c r="BK80" s="116" t="s">
        <v>2607</v>
      </c>
      <c r="BL80" s="116">
        <v>31</v>
      </c>
      <c r="BM80" s="116" t="s">
        <v>2608</v>
      </c>
    </row>
    <row r="81" spans="16:65" x14ac:dyDescent="0.25">
      <c r="P81" s="116">
        <v>7</v>
      </c>
      <c r="Q81" s="116" t="s">
        <v>2609</v>
      </c>
      <c r="Z81" s="116">
        <v>12</v>
      </c>
      <c r="AA81" s="116" t="s">
        <v>2610</v>
      </c>
      <c r="AB81" s="116">
        <v>13</v>
      </c>
      <c r="AC81" s="116" t="s">
        <v>2611</v>
      </c>
      <c r="AD81" s="116">
        <v>14</v>
      </c>
      <c r="AE81" s="116" t="s">
        <v>2612</v>
      </c>
      <c r="AF81" s="116">
        <v>15</v>
      </c>
      <c r="AG81" s="116" t="s">
        <v>2613</v>
      </c>
      <c r="AH81" s="116">
        <v>16</v>
      </c>
      <c r="AI81" s="116" t="s">
        <v>2614</v>
      </c>
      <c r="AP81" s="116">
        <v>20</v>
      </c>
      <c r="AQ81" s="116" t="s">
        <v>2615</v>
      </c>
      <c r="AR81" s="116">
        <v>21</v>
      </c>
      <c r="AS81" s="116" t="s">
        <v>2616</v>
      </c>
      <c r="BJ81" s="116">
        <v>30</v>
      </c>
      <c r="BK81" s="116" t="s">
        <v>2617</v>
      </c>
      <c r="BL81" s="116">
        <v>31</v>
      </c>
      <c r="BM81" s="116" t="s">
        <v>2618</v>
      </c>
    </row>
    <row r="82" spans="16:65" x14ac:dyDescent="0.25">
      <c r="P82" s="116">
        <v>7</v>
      </c>
      <c r="Q82" s="116" t="s">
        <v>2619</v>
      </c>
      <c r="Z82" s="116">
        <v>12</v>
      </c>
      <c r="AA82" s="116" t="s">
        <v>2620</v>
      </c>
      <c r="AB82" s="116">
        <v>13</v>
      </c>
      <c r="AC82" s="116" t="s">
        <v>2621</v>
      </c>
      <c r="AD82" s="116">
        <v>14</v>
      </c>
      <c r="AE82" s="116" t="s">
        <v>2622</v>
      </c>
      <c r="AF82" s="116">
        <v>15</v>
      </c>
      <c r="AG82" s="116" t="s">
        <v>2623</v>
      </c>
      <c r="AH82" s="116">
        <v>16</v>
      </c>
      <c r="AI82" s="116" t="s">
        <v>2624</v>
      </c>
      <c r="AP82" s="116">
        <v>20</v>
      </c>
      <c r="AQ82" s="116" t="s">
        <v>2625</v>
      </c>
      <c r="AR82" s="116">
        <v>21</v>
      </c>
      <c r="AS82" s="116" t="s">
        <v>2626</v>
      </c>
      <c r="BJ82" s="116">
        <v>30</v>
      </c>
      <c r="BK82" s="116" t="s">
        <v>2627</v>
      </c>
      <c r="BL82" s="116">
        <v>31</v>
      </c>
      <c r="BM82" s="116" t="s">
        <v>2628</v>
      </c>
    </row>
    <row r="83" spans="16:65" x14ac:dyDescent="0.25">
      <c r="P83" s="116">
        <v>7</v>
      </c>
      <c r="Q83" s="116" t="s">
        <v>2629</v>
      </c>
      <c r="Z83" s="116">
        <v>12</v>
      </c>
      <c r="AA83" s="116" t="s">
        <v>2630</v>
      </c>
      <c r="AB83" s="116">
        <v>13</v>
      </c>
      <c r="AC83" s="116" t="s">
        <v>2631</v>
      </c>
      <c r="AD83" s="116">
        <v>14</v>
      </c>
      <c r="AE83" s="116" t="s">
        <v>2632</v>
      </c>
      <c r="AF83" s="116">
        <v>15</v>
      </c>
      <c r="AG83" s="116" t="s">
        <v>2633</v>
      </c>
      <c r="AH83" s="116">
        <v>16</v>
      </c>
      <c r="AI83" s="116" t="s">
        <v>2634</v>
      </c>
      <c r="AP83" s="116">
        <v>20</v>
      </c>
      <c r="AQ83" s="116" t="s">
        <v>2635</v>
      </c>
      <c r="AR83" s="116">
        <v>21</v>
      </c>
      <c r="AS83" s="116" t="s">
        <v>2636</v>
      </c>
      <c r="BJ83" s="116">
        <v>30</v>
      </c>
      <c r="BK83" s="116" t="s">
        <v>2637</v>
      </c>
      <c r="BL83" s="116">
        <v>31</v>
      </c>
      <c r="BM83" s="116" t="s">
        <v>2638</v>
      </c>
    </row>
    <row r="84" spans="16:65" x14ac:dyDescent="0.25">
      <c r="P84" s="116">
        <v>7</v>
      </c>
      <c r="Q84" s="116" t="s">
        <v>2639</v>
      </c>
      <c r="AB84" s="116">
        <v>13</v>
      </c>
      <c r="AC84" s="116" t="s">
        <v>2640</v>
      </c>
      <c r="AD84" s="116">
        <v>14</v>
      </c>
      <c r="AE84" s="116" t="s">
        <v>2641</v>
      </c>
      <c r="AF84" s="116">
        <v>15</v>
      </c>
      <c r="AG84" s="116" t="s">
        <v>2642</v>
      </c>
      <c r="AH84" s="116">
        <v>16</v>
      </c>
      <c r="AI84" s="116" t="s">
        <v>2643</v>
      </c>
      <c r="AP84" s="116">
        <v>20</v>
      </c>
      <c r="AQ84" s="116" t="s">
        <v>2644</v>
      </c>
      <c r="AR84" s="116">
        <v>21</v>
      </c>
      <c r="AS84" s="116" t="s">
        <v>2645</v>
      </c>
      <c r="BJ84" s="116">
        <v>30</v>
      </c>
      <c r="BK84" s="116" t="s">
        <v>2646</v>
      </c>
      <c r="BL84" s="116">
        <v>31</v>
      </c>
      <c r="BM84" s="116" t="s">
        <v>2647</v>
      </c>
    </row>
    <row r="85" spans="16:65" x14ac:dyDescent="0.25">
      <c r="P85" s="116">
        <v>7</v>
      </c>
      <c r="Q85" s="116" t="s">
        <v>1838</v>
      </c>
      <c r="AB85" s="116">
        <v>13</v>
      </c>
      <c r="AC85" s="116" t="s">
        <v>2648</v>
      </c>
      <c r="AD85" s="116">
        <v>14</v>
      </c>
      <c r="AE85" s="116" t="s">
        <v>1628</v>
      </c>
      <c r="AF85" s="116">
        <v>15</v>
      </c>
      <c r="AG85" s="116" t="s">
        <v>2649</v>
      </c>
      <c r="AH85" s="116">
        <v>16</v>
      </c>
      <c r="AI85" s="116" t="s">
        <v>2650</v>
      </c>
      <c r="AP85" s="116">
        <v>20</v>
      </c>
      <c r="AQ85" s="116" t="s">
        <v>2651</v>
      </c>
      <c r="AR85" s="116">
        <v>21</v>
      </c>
      <c r="AS85" s="116" t="s">
        <v>2652</v>
      </c>
      <c r="BJ85" s="116">
        <v>30</v>
      </c>
      <c r="BK85" s="116" t="s">
        <v>2653</v>
      </c>
      <c r="BL85" s="116">
        <v>31</v>
      </c>
      <c r="BM85" s="116" t="s">
        <v>2654</v>
      </c>
    </row>
    <row r="86" spans="16:65" x14ac:dyDescent="0.25">
      <c r="P86" s="116">
        <v>7</v>
      </c>
      <c r="Q86" s="116" t="s">
        <v>2655</v>
      </c>
      <c r="AB86" s="116">
        <v>13</v>
      </c>
      <c r="AC86" s="116" t="s">
        <v>2656</v>
      </c>
      <c r="AD86" s="116">
        <v>14</v>
      </c>
      <c r="AE86" s="116" t="s">
        <v>2657</v>
      </c>
      <c r="AF86" s="116">
        <v>15</v>
      </c>
      <c r="AG86" s="116" t="s">
        <v>2658</v>
      </c>
      <c r="AH86" s="116">
        <v>16</v>
      </c>
      <c r="AI86" s="116" t="s">
        <v>2659</v>
      </c>
      <c r="AP86" s="116">
        <v>20</v>
      </c>
      <c r="AQ86" s="116" t="s">
        <v>2660</v>
      </c>
      <c r="AR86" s="116">
        <v>21</v>
      </c>
      <c r="AS86" s="116" t="s">
        <v>2661</v>
      </c>
      <c r="BJ86" s="116">
        <v>30</v>
      </c>
      <c r="BK86" s="116" t="s">
        <v>2662</v>
      </c>
      <c r="BL86" s="116">
        <v>31</v>
      </c>
      <c r="BM86" s="116" t="s">
        <v>2663</v>
      </c>
    </row>
    <row r="87" spans="16:65" x14ac:dyDescent="0.25">
      <c r="P87" s="116">
        <v>7</v>
      </c>
      <c r="Q87" s="116" t="s">
        <v>2664</v>
      </c>
      <c r="AD87" s="116">
        <v>14</v>
      </c>
      <c r="AE87" s="116" t="s">
        <v>2665</v>
      </c>
      <c r="AF87" s="116">
        <v>15</v>
      </c>
      <c r="AG87" s="116" t="s">
        <v>2666</v>
      </c>
      <c r="AH87" s="116">
        <v>16</v>
      </c>
      <c r="AI87" s="116" t="s">
        <v>2667</v>
      </c>
      <c r="AP87" s="116">
        <v>20</v>
      </c>
      <c r="AQ87" s="116" t="s">
        <v>2668</v>
      </c>
      <c r="AR87" s="116">
        <v>21</v>
      </c>
      <c r="AS87" s="116" t="s">
        <v>2669</v>
      </c>
      <c r="BJ87" s="116">
        <v>30</v>
      </c>
      <c r="BK87" s="116" t="s">
        <v>2670</v>
      </c>
      <c r="BL87" s="116">
        <v>31</v>
      </c>
      <c r="BM87" s="116" t="s">
        <v>2671</v>
      </c>
    </row>
    <row r="88" spans="16:65" x14ac:dyDescent="0.25">
      <c r="P88" s="116">
        <v>7</v>
      </c>
      <c r="Q88" s="116" t="s">
        <v>2672</v>
      </c>
      <c r="AD88" s="116">
        <v>14</v>
      </c>
      <c r="AE88" s="116" t="s">
        <v>2673</v>
      </c>
      <c r="AF88" s="116">
        <v>15</v>
      </c>
      <c r="AG88" s="116" t="s">
        <v>2674</v>
      </c>
      <c r="AH88" s="116">
        <v>16</v>
      </c>
      <c r="AI88" s="116" t="s">
        <v>2675</v>
      </c>
      <c r="AP88" s="116">
        <v>20</v>
      </c>
      <c r="AQ88" s="116" t="s">
        <v>2676</v>
      </c>
      <c r="AR88" s="116">
        <v>21</v>
      </c>
      <c r="AS88" s="116" t="s">
        <v>2677</v>
      </c>
      <c r="BJ88" s="116">
        <v>30</v>
      </c>
      <c r="BK88" s="116" t="s">
        <v>2678</v>
      </c>
      <c r="BL88" s="116">
        <v>31</v>
      </c>
      <c r="BM88" s="116" t="s">
        <v>2679</v>
      </c>
    </row>
    <row r="89" spans="16:65" x14ac:dyDescent="0.25">
      <c r="P89" s="116">
        <v>7</v>
      </c>
      <c r="Q89" s="116" t="s">
        <v>2680</v>
      </c>
      <c r="AD89" s="116">
        <v>14</v>
      </c>
      <c r="AE89" s="116" t="s">
        <v>2681</v>
      </c>
      <c r="AF89" s="116">
        <v>15</v>
      </c>
      <c r="AG89" s="116" t="s">
        <v>2682</v>
      </c>
      <c r="AH89" s="116">
        <v>16</v>
      </c>
      <c r="AI89" s="116" t="s">
        <v>2683</v>
      </c>
      <c r="AP89" s="116">
        <v>20</v>
      </c>
      <c r="AQ89" s="116" t="s">
        <v>2684</v>
      </c>
      <c r="AR89" s="116">
        <v>21</v>
      </c>
      <c r="AS89" s="116" t="s">
        <v>2685</v>
      </c>
      <c r="BJ89" s="116">
        <v>30</v>
      </c>
      <c r="BK89" s="116" t="s">
        <v>2686</v>
      </c>
      <c r="BL89" s="116">
        <v>31</v>
      </c>
      <c r="BM89" s="116" t="s">
        <v>2687</v>
      </c>
    </row>
    <row r="90" spans="16:65" x14ac:dyDescent="0.25">
      <c r="P90" s="116">
        <v>7</v>
      </c>
      <c r="Q90" s="116" t="s">
        <v>2688</v>
      </c>
      <c r="AD90" s="116">
        <v>14</v>
      </c>
      <c r="AE90" s="116" t="s">
        <v>2689</v>
      </c>
      <c r="AF90" s="116">
        <v>15</v>
      </c>
      <c r="AG90" s="116" t="s">
        <v>2690</v>
      </c>
      <c r="AH90" s="116">
        <v>16</v>
      </c>
      <c r="AI90" s="116" t="s">
        <v>2691</v>
      </c>
      <c r="AP90" s="116">
        <v>20</v>
      </c>
      <c r="AQ90" s="116" t="s">
        <v>2692</v>
      </c>
      <c r="AR90" s="116">
        <v>21</v>
      </c>
      <c r="AS90" s="116" t="s">
        <v>2693</v>
      </c>
      <c r="BJ90" s="116">
        <v>30</v>
      </c>
      <c r="BK90" s="116" t="s">
        <v>2694</v>
      </c>
      <c r="BL90" s="116">
        <v>31</v>
      </c>
      <c r="BM90" s="116" t="s">
        <v>2695</v>
      </c>
    </row>
    <row r="91" spans="16:65" x14ac:dyDescent="0.25">
      <c r="P91" s="116">
        <v>7</v>
      </c>
      <c r="Q91" s="116" t="s">
        <v>2034</v>
      </c>
      <c r="AD91" s="116">
        <v>14</v>
      </c>
      <c r="AE91" s="116" t="s">
        <v>2696</v>
      </c>
      <c r="AF91" s="116">
        <v>15</v>
      </c>
      <c r="AG91" s="116" t="s">
        <v>2697</v>
      </c>
      <c r="AH91" s="116">
        <v>16</v>
      </c>
      <c r="AI91" s="116" t="s">
        <v>2698</v>
      </c>
      <c r="AP91" s="116">
        <v>20</v>
      </c>
      <c r="AQ91" s="116" t="s">
        <v>2699</v>
      </c>
      <c r="AR91" s="116">
        <v>21</v>
      </c>
      <c r="AS91" s="116" t="s">
        <v>2700</v>
      </c>
      <c r="BJ91" s="116">
        <v>30</v>
      </c>
      <c r="BK91" s="116" t="s">
        <v>2701</v>
      </c>
      <c r="BL91" s="116">
        <v>31</v>
      </c>
      <c r="BM91" s="116" t="s">
        <v>2702</v>
      </c>
    </row>
    <row r="92" spans="16:65" x14ac:dyDescent="0.25">
      <c r="P92" s="116">
        <v>7</v>
      </c>
      <c r="Q92" s="116" t="s">
        <v>2703</v>
      </c>
      <c r="AD92" s="116">
        <v>14</v>
      </c>
      <c r="AE92" s="116" t="s">
        <v>2704</v>
      </c>
      <c r="AF92" s="116">
        <v>15</v>
      </c>
      <c r="AG92" s="116" t="s">
        <v>2182</v>
      </c>
      <c r="AH92" s="116">
        <v>16</v>
      </c>
      <c r="AI92" s="116" t="s">
        <v>2705</v>
      </c>
      <c r="AP92" s="116">
        <v>20</v>
      </c>
      <c r="AQ92" s="116" t="s">
        <v>2706</v>
      </c>
      <c r="AR92" s="116">
        <v>21</v>
      </c>
      <c r="AS92" s="116" t="s">
        <v>2707</v>
      </c>
      <c r="BJ92" s="116">
        <v>30</v>
      </c>
      <c r="BK92" s="116" t="s">
        <v>2708</v>
      </c>
      <c r="BL92" s="116">
        <v>31</v>
      </c>
      <c r="BM92" s="116" t="s">
        <v>2709</v>
      </c>
    </row>
    <row r="93" spans="16:65" x14ac:dyDescent="0.25">
      <c r="P93" s="116">
        <v>7</v>
      </c>
      <c r="Q93" s="116" t="s">
        <v>2614</v>
      </c>
      <c r="AD93" s="116">
        <v>14</v>
      </c>
      <c r="AE93" s="116" t="s">
        <v>2710</v>
      </c>
      <c r="AF93" s="116">
        <v>15</v>
      </c>
      <c r="AG93" s="116" t="s">
        <v>2711</v>
      </c>
      <c r="AH93" s="116">
        <v>16</v>
      </c>
      <c r="AI93" s="116" t="s">
        <v>2712</v>
      </c>
      <c r="AP93" s="116">
        <v>20</v>
      </c>
      <c r="AQ93" s="116" t="s">
        <v>2713</v>
      </c>
      <c r="AR93" s="116">
        <v>21</v>
      </c>
      <c r="AS93" s="116" t="s">
        <v>2714</v>
      </c>
      <c r="BJ93" s="116">
        <v>30</v>
      </c>
      <c r="BK93" s="116" t="s">
        <v>2715</v>
      </c>
      <c r="BL93" s="116">
        <v>31</v>
      </c>
      <c r="BM93" s="116" t="s">
        <v>2716</v>
      </c>
    </row>
    <row r="94" spans="16:65" x14ac:dyDescent="0.25">
      <c r="P94" s="116">
        <v>7</v>
      </c>
      <c r="Q94" s="116" t="s">
        <v>2717</v>
      </c>
      <c r="AD94" s="116">
        <v>14</v>
      </c>
      <c r="AE94" s="116" t="s">
        <v>2718</v>
      </c>
      <c r="AF94" s="116">
        <v>15</v>
      </c>
      <c r="AG94" s="116" t="s">
        <v>2719</v>
      </c>
      <c r="AH94" s="116">
        <v>16</v>
      </c>
      <c r="AI94" s="116" t="s">
        <v>2720</v>
      </c>
      <c r="AP94" s="116">
        <v>20</v>
      </c>
      <c r="AQ94" s="116" t="s">
        <v>2721</v>
      </c>
      <c r="AR94" s="116">
        <v>21</v>
      </c>
      <c r="AS94" s="116" t="s">
        <v>2722</v>
      </c>
      <c r="BJ94" s="116">
        <v>30</v>
      </c>
      <c r="BK94" s="116" t="s">
        <v>2224</v>
      </c>
      <c r="BL94" s="116">
        <v>31</v>
      </c>
      <c r="BM94" s="116" t="s">
        <v>2723</v>
      </c>
    </row>
    <row r="95" spans="16:65" x14ac:dyDescent="0.25">
      <c r="P95" s="116">
        <v>7</v>
      </c>
      <c r="Q95" s="116" t="s">
        <v>2724</v>
      </c>
      <c r="AD95" s="116">
        <v>14</v>
      </c>
      <c r="AE95" s="116" t="s">
        <v>2725</v>
      </c>
      <c r="AF95" s="116">
        <v>15</v>
      </c>
      <c r="AG95" s="116" t="s">
        <v>2726</v>
      </c>
      <c r="AH95" s="116">
        <v>16</v>
      </c>
      <c r="AI95" s="116" t="s">
        <v>2727</v>
      </c>
      <c r="AP95" s="116">
        <v>20</v>
      </c>
      <c r="AQ95" s="116" t="s">
        <v>2728</v>
      </c>
      <c r="AR95" s="116">
        <v>21</v>
      </c>
      <c r="AS95" s="116" t="s">
        <v>2729</v>
      </c>
      <c r="BJ95" s="116">
        <v>30</v>
      </c>
      <c r="BK95" s="116" t="s">
        <v>2730</v>
      </c>
      <c r="BL95" s="116">
        <v>31</v>
      </c>
      <c r="BM95" s="116" t="s">
        <v>2731</v>
      </c>
    </row>
    <row r="96" spans="16:65" x14ac:dyDescent="0.25">
      <c r="P96" s="116">
        <v>7</v>
      </c>
      <c r="Q96" s="116" t="s">
        <v>2732</v>
      </c>
      <c r="AD96" s="116">
        <v>14</v>
      </c>
      <c r="AE96" s="116" t="s">
        <v>2733</v>
      </c>
      <c r="AF96" s="116">
        <v>15</v>
      </c>
      <c r="AG96" s="116" t="s">
        <v>2734</v>
      </c>
      <c r="AH96" s="116">
        <v>16</v>
      </c>
      <c r="AI96" s="116" t="s">
        <v>2735</v>
      </c>
      <c r="AP96" s="116">
        <v>20</v>
      </c>
      <c r="AQ96" s="116" t="s">
        <v>2736</v>
      </c>
      <c r="AR96" s="116">
        <v>21</v>
      </c>
      <c r="AS96" s="116" t="s">
        <v>2737</v>
      </c>
      <c r="BJ96" s="116">
        <v>30</v>
      </c>
      <c r="BK96" s="116" t="s">
        <v>2738</v>
      </c>
      <c r="BL96" s="116">
        <v>31</v>
      </c>
      <c r="BM96" s="116" t="s">
        <v>2739</v>
      </c>
    </row>
    <row r="97" spans="16:65" x14ac:dyDescent="0.25">
      <c r="P97" s="116">
        <v>7</v>
      </c>
      <c r="Q97" s="116" t="s">
        <v>2740</v>
      </c>
      <c r="AD97" s="116">
        <v>14</v>
      </c>
      <c r="AE97" s="116" t="s">
        <v>2741</v>
      </c>
      <c r="AF97" s="116">
        <v>15</v>
      </c>
      <c r="AG97" s="116" t="s">
        <v>2742</v>
      </c>
      <c r="AH97" s="116">
        <v>16</v>
      </c>
      <c r="AI97" s="116" t="s">
        <v>2743</v>
      </c>
      <c r="AP97" s="116">
        <v>20</v>
      </c>
      <c r="AQ97" s="116" t="s">
        <v>2744</v>
      </c>
      <c r="AR97" s="116">
        <v>21</v>
      </c>
      <c r="AS97" s="116" t="s">
        <v>2745</v>
      </c>
      <c r="BJ97" s="116">
        <v>30</v>
      </c>
      <c r="BK97" s="116" t="s">
        <v>2746</v>
      </c>
      <c r="BL97" s="116">
        <v>31</v>
      </c>
      <c r="BM97" s="116" t="s">
        <v>2747</v>
      </c>
    </row>
    <row r="98" spans="16:65" x14ac:dyDescent="0.25">
      <c r="P98" s="116">
        <v>7</v>
      </c>
      <c r="Q98" s="116" t="s">
        <v>2748</v>
      </c>
      <c r="AD98" s="116">
        <v>14</v>
      </c>
      <c r="AE98" s="116" t="s">
        <v>2749</v>
      </c>
      <c r="AF98" s="116">
        <v>15</v>
      </c>
      <c r="AG98" s="116" t="s">
        <v>2750</v>
      </c>
      <c r="AH98" s="116">
        <v>16</v>
      </c>
      <c r="AI98" s="116" t="s">
        <v>2751</v>
      </c>
      <c r="AP98" s="116">
        <v>20</v>
      </c>
      <c r="AQ98" s="116" t="s">
        <v>2752</v>
      </c>
      <c r="AR98" s="116">
        <v>21</v>
      </c>
      <c r="AS98" s="116" t="s">
        <v>2753</v>
      </c>
      <c r="BJ98" s="116">
        <v>30</v>
      </c>
      <c r="BK98" s="116" t="s">
        <v>2754</v>
      </c>
      <c r="BL98" s="116">
        <v>31</v>
      </c>
      <c r="BM98" s="116" t="s">
        <v>2755</v>
      </c>
    </row>
    <row r="99" spans="16:65" x14ac:dyDescent="0.25">
      <c r="P99" s="116">
        <v>7</v>
      </c>
      <c r="Q99" s="116" t="s">
        <v>2756</v>
      </c>
      <c r="AD99" s="116">
        <v>14</v>
      </c>
      <c r="AE99" s="116" t="s">
        <v>2757</v>
      </c>
      <c r="AF99" s="116">
        <v>15</v>
      </c>
      <c r="AG99" s="116" t="s">
        <v>2758</v>
      </c>
      <c r="AH99" s="116">
        <v>16</v>
      </c>
      <c r="AI99" s="116" t="s">
        <v>2759</v>
      </c>
      <c r="AP99" s="116">
        <v>20</v>
      </c>
      <c r="AQ99" s="116" t="s">
        <v>2760</v>
      </c>
      <c r="AR99" s="116">
        <v>21</v>
      </c>
      <c r="AS99" s="116" t="s">
        <v>2761</v>
      </c>
      <c r="BJ99" s="116">
        <v>30</v>
      </c>
      <c r="BK99" s="116" t="s">
        <v>2762</v>
      </c>
      <c r="BL99" s="116">
        <v>31</v>
      </c>
      <c r="BM99" s="116" t="s">
        <v>2763</v>
      </c>
    </row>
    <row r="100" spans="16:65" x14ac:dyDescent="0.25">
      <c r="P100" s="116">
        <v>7</v>
      </c>
      <c r="Q100" s="116" t="s">
        <v>2764</v>
      </c>
      <c r="AD100" s="116">
        <v>14</v>
      </c>
      <c r="AE100" s="116" t="s">
        <v>2765</v>
      </c>
      <c r="AF100" s="116">
        <v>15</v>
      </c>
      <c r="AG100" s="116" t="s">
        <v>2766</v>
      </c>
      <c r="AH100" s="116">
        <v>16</v>
      </c>
      <c r="AI100" s="116" t="s">
        <v>2767</v>
      </c>
      <c r="AP100" s="116">
        <v>20</v>
      </c>
      <c r="AQ100" s="116" t="s">
        <v>2768</v>
      </c>
      <c r="AR100" s="116">
        <v>21</v>
      </c>
      <c r="AS100" s="116" t="s">
        <v>2769</v>
      </c>
      <c r="BJ100" s="116">
        <v>30</v>
      </c>
      <c r="BK100" s="116" t="s">
        <v>2770</v>
      </c>
      <c r="BL100" s="116">
        <v>31</v>
      </c>
      <c r="BM100" s="116" t="s">
        <v>2771</v>
      </c>
    </row>
    <row r="101" spans="16:65" x14ac:dyDescent="0.25">
      <c r="P101" s="116">
        <v>7</v>
      </c>
      <c r="Q101" s="116" t="s">
        <v>2772</v>
      </c>
      <c r="AD101" s="116">
        <v>14</v>
      </c>
      <c r="AE101" s="116" t="s">
        <v>2773</v>
      </c>
      <c r="AF101" s="116">
        <v>15</v>
      </c>
      <c r="AG101" s="116" t="s">
        <v>2774</v>
      </c>
      <c r="AH101" s="116">
        <v>16</v>
      </c>
      <c r="AI101" s="116" t="s">
        <v>1722</v>
      </c>
      <c r="AP101" s="116">
        <v>20</v>
      </c>
      <c r="AQ101" s="116" t="s">
        <v>2775</v>
      </c>
      <c r="AR101" s="116">
        <v>21</v>
      </c>
      <c r="AS101" s="116" t="s">
        <v>2776</v>
      </c>
      <c r="BJ101" s="116">
        <v>30</v>
      </c>
      <c r="BK101" s="116" t="s">
        <v>2777</v>
      </c>
      <c r="BL101" s="116">
        <v>31</v>
      </c>
      <c r="BM101" s="116" t="s">
        <v>2778</v>
      </c>
    </row>
    <row r="102" spans="16:65" x14ac:dyDescent="0.25">
      <c r="P102" s="116">
        <v>7</v>
      </c>
      <c r="Q102" s="116" t="s">
        <v>2779</v>
      </c>
      <c r="AD102" s="116">
        <v>14</v>
      </c>
      <c r="AE102" s="116" t="s">
        <v>1703</v>
      </c>
      <c r="AF102" s="116">
        <v>15</v>
      </c>
      <c r="AG102" s="116" t="s">
        <v>2780</v>
      </c>
      <c r="AH102" s="116">
        <v>16</v>
      </c>
      <c r="AI102" s="116" t="s">
        <v>2781</v>
      </c>
      <c r="AP102" s="116">
        <v>20</v>
      </c>
      <c r="AQ102" s="116" t="s">
        <v>2782</v>
      </c>
      <c r="AR102" s="116">
        <v>21</v>
      </c>
      <c r="AS102" s="116" t="s">
        <v>2783</v>
      </c>
      <c r="BJ102" s="116">
        <v>30</v>
      </c>
      <c r="BK102" s="116" t="s">
        <v>2784</v>
      </c>
      <c r="BL102" s="116">
        <v>31</v>
      </c>
      <c r="BM102" s="116" t="s">
        <v>2785</v>
      </c>
    </row>
    <row r="103" spans="16:65" x14ac:dyDescent="0.25">
      <c r="P103" s="116">
        <v>7</v>
      </c>
      <c r="Q103" s="116" t="s">
        <v>2786</v>
      </c>
      <c r="AD103" s="116">
        <v>14</v>
      </c>
      <c r="AE103" s="116" t="s">
        <v>2787</v>
      </c>
      <c r="AF103" s="116">
        <v>15</v>
      </c>
      <c r="AG103" s="116" t="s">
        <v>2788</v>
      </c>
      <c r="AH103" s="116">
        <v>16</v>
      </c>
      <c r="AI103" s="116" t="s">
        <v>2789</v>
      </c>
      <c r="AP103" s="116">
        <v>20</v>
      </c>
      <c r="AQ103" s="116" t="s">
        <v>2790</v>
      </c>
      <c r="AR103" s="116">
        <v>21</v>
      </c>
      <c r="AS103" s="116" t="s">
        <v>2791</v>
      </c>
      <c r="BJ103" s="116">
        <v>30</v>
      </c>
      <c r="BK103" s="116" t="s">
        <v>2792</v>
      </c>
      <c r="BL103" s="116">
        <v>31</v>
      </c>
      <c r="BM103" s="116" t="s">
        <v>2793</v>
      </c>
    </row>
    <row r="104" spans="16:65" x14ac:dyDescent="0.25">
      <c r="P104" s="116">
        <v>7</v>
      </c>
      <c r="Q104" s="116" t="s">
        <v>2794</v>
      </c>
      <c r="AD104" s="116">
        <v>14</v>
      </c>
      <c r="AE104" s="116" t="s">
        <v>2795</v>
      </c>
      <c r="AF104" s="116">
        <v>15</v>
      </c>
      <c r="AG104" s="116" t="s">
        <v>2796</v>
      </c>
      <c r="AH104" s="116">
        <v>16</v>
      </c>
      <c r="AI104" s="116" t="s">
        <v>2797</v>
      </c>
      <c r="AP104" s="116">
        <v>20</v>
      </c>
      <c r="AQ104" s="116" t="s">
        <v>2798</v>
      </c>
      <c r="AR104" s="116">
        <v>21</v>
      </c>
      <c r="AS104" s="116" t="s">
        <v>2799</v>
      </c>
      <c r="BJ104" s="116">
        <v>30</v>
      </c>
      <c r="BK104" s="116" t="s">
        <v>2800</v>
      </c>
      <c r="BL104" s="116">
        <v>31</v>
      </c>
      <c r="BM104" s="116" t="s">
        <v>2801</v>
      </c>
    </row>
    <row r="105" spans="16:65" x14ac:dyDescent="0.25">
      <c r="P105" s="116">
        <v>7</v>
      </c>
      <c r="Q105" s="116" t="s">
        <v>2802</v>
      </c>
      <c r="AD105" s="116">
        <v>14</v>
      </c>
      <c r="AE105" s="116" t="s">
        <v>2803</v>
      </c>
      <c r="AF105" s="116">
        <v>15</v>
      </c>
      <c r="AG105" s="116" t="s">
        <v>2804</v>
      </c>
      <c r="AH105" s="116">
        <v>16</v>
      </c>
      <c r="AI105" s="116" t="s">
        <v>2805</v>
      </c>
      <c r="AP105" s="116">
        <v>20</v>
      </c>
      <c r="AQ105" s="116" t="s">
        <v>2806</v>
      </c>
      <c r="AR105" s="116">
        <v>21</v>
      </c>
      <c r="AS105" s="116" t="s">
        <v>2807</v>
      </c>
      <c r="BJ105" s="116">
        <v>30</v>
      </c>
      <c r="BK105" s="116" t="s">
        <v>2324</v>
      </c>
      <c r="BL105" s="116">
        <v>31</v>
      </c>
      <c r="BM105" s="116" t="s">
        <v>2808</v>
      </c>
    </row>
    <row r="106" spans="16:65" x14ac:dyDescent="0.25">
      <c r="P106" s="116">
        <v>7</v>
      </c>
      <c r="Q106" s="116" t="s">
        <v>2809</v>
      </c>
      <c r="AD106" s="116">
        <v>14</v>
      </c>
      <c r="AE106" s="116" t="s">
        <v>2810</v>
      </c>
      <c r="AF106" s="116">
        <v>15</v>
      </c>
      <c r="AG106" s="116" t="s">
        <v>2811</v>
      </c>
      <c r="AH106" s="116">
        <v>16</v>
      </c>
      <c r="AI106" s="116" t="s">
        <v>1621</v>
      </c>
      <c r="AP106" s="116">
        <v>20</v>
      </c>
      <c r="AQ106" s="116" t="s">
        <v>2812</v>
      </c>
      <c r="AR106" s="116">
        <v>21</v>
      </c>
      <c r="AS106" s="116" t="s">
        <v>2813</v>
      </c>
      <c r="BJ106" s="116">
        <v>30</v>
      </c>
      <c r="BK106" s="116" t="s">
        <v>2088</v>
      </c>
      <c r="BL106" s="116">
        <v>31</v>
      </c>
      <c r="BM106" s="116" t="s">
        <v>2814</v>
      </c>
    </row>
    <row r="107" spans="16:65" x14ac:dyDescent="0.25">
      <c r="P107" s="116">
        <v>7</v>
      </c>
      <c r="Q107" s="116" t="s">
        <v>2815</v>
      </c>
      <c r="AD107" s="116">
        <v>14</v>
      </c>
      <c r="AE107" s="116" t="s">
        <v>2816</v>
      </c>
      <c r="AF107" s="116">
        <v>15</v>
      </c>
      <c r="AG107" s="116" t="s">
        <v>2817</v>
      </c>
      <c r="AH107" s="116">
        <v>16</v>
      </c>
      <c r="AI107" s="116" t="s">
        <v>2818</v>
      </c>
      <c r="AP107" s="116">
        <v>20</v>
      </c>
      <c r="AQ107" s="116" t="s">
        <v>2819</v>
      </c>
      <c r="AR107" s="116">
        <v>21</v>
      </c>
      <c r="AS107" s="116" t="s">
        <v>2820</v>
      </c>
      <c r="BJ107" s="116">
        <v>30</v>
      </c>
      <c r="BK107" s="116" t="s">
        <v>2821</v>
      </c>
      <c r="BL107" s="116">
        <v>31</v>
      </c>
      <c r="BM107" s="116" t="s">
        <v>2822</v>
      </c>
    </row>
    <row r="108" spans="16:65" x14ac:dyDescent="0.25">
      <c r="P108" s="116">
        <v>7</v>
      </c>
      <c r="Q108" s="116" t="s">
        <v>2823</v>
      </c>
      <c r="AD108" s="116">
        <v>14</v>
      </c>
      <c r="AE108" s="116" t="s">
        <v>2824</v>
      </c>
      <c r="AF108" s="116">
        <v>15</v>
      </c>
      <c r="AG108" s="116" t="s">
        <v>2825</v>
      </c>
      <c r="AH108" s="116">
        <v>16</v>
      </c>
      <c r="AI108" s="116" t="s">
        <v>2826</v>
      </c>
      <c r="AP108" s="116">
        <v>20</v>
      </c>
      <c r="AQ108" s="116" t="s">
        <v>2827</v>
      </c>
      <c r="AR108" s="116">
        <v>21</v>
      </c>
      <c r="AS108" s="116" t="s">
        <v>2828</v>
      </c>
      <c r="BJ108" s="116">
        <v>30</v>
      </c>
      <c r="BK108" s="116" t="s">
        <v>2829</v>
      </c>
      <c r="BL108" s="116">
        <v>31</v>
      </c>
      <c r="BM108" s="116" t="s">
        <v>2830</v>
      </c>
    </row>
    <row r="109" spans="16:65" x14ac:dyDescent="0.25">
      <c r="P109" s="116">
        <v>7</v>
      </c>
      <c r="Q109" s="116" t="s">
        <v>2831</v>
      </c>
      <c r="AD109" s="116">
        <v>14</v>
      </c>
      <c r="AE109" s="116" t="s">
        <v>2832</v>
      </c>
      <c r="AF109" s="116">
        <v>15</v>
      </c>
      <c r="AG109" s="116" t="s">
        <v>2833</v>
      </c>
      <c r="AH109" s="116">
        <v>16</v>
      </c>
      <c r="AI109" s="116" t="s">
        <v>2834</v>
      </c>
      <c r="AP109" s="116">
        <v>20</v>
      </c>
      <c r="AQ109" s="116" t="s">
        <v>2835</v>
      </c>
      <c r="AR109" s="116">
        <v>21</v>
      </c>
      <c r="AS109" s="116" t="s">
        <v>2541</v>
      </c>
      <c r="BJ109" s="116">
        <v>30</v>
      </c>
      <c r="BK109" s="116" t="s">
        <v>2836</v>
      </c>
      <c r="BL109" s="116">
        <v>31</v>
      </c>
      <c r="BM109" s="116" t="s">
        <v>2837</v>
      </c>
    </row>
    <row r="110" spans="16:65" x14ac:dyDescent="0.25">
      <c r="P110" s="116">
        <v>7</v>
      </c>
      <c r="Q110" s="116" t="s">
        <v>2838</v>
      </c>
      <c r="AD110" s="116">
        <v>14</v>
      </c>
      <c r="AE110" s="116" t="s">
        <v>2839</v>
      </c>
      <c r="AF110" s="116">
        <v>15</v>
      </c>
      <c r="AG110" s="116" t="s">
        <v>2840</v>
      </c>
      <c r="AH110" s="116">
        <v>16</v>
      </c>
      <c r="AI110" s="116" t="s">
        <v>2841</v>
      </c>
      <c r="AP110" s="116">
        <v>20</v>
      </c>
      <c r="AQ110" s="116" t="s">
        <v>2842</v>
      </c>
      <c r="AR110" s="116">
        <v>21</v>
      </c>
      <c r="AS110" s="116" t="s">
        <v>2843</v>
      </c>
      <c r="BJ110" s="116">
        <v>30</v>
      </c>
      <c r="BK110" s="116" t="s">
        <v>2844</v>
      </c>
    </row>
    <row r="111" spans="16:65" x14ac:dyDescent="0.25">
      <c r="P111" s="116">
        <v>7</v>
      </c>
      <c r="Q111" s="116" t="s">
        <v>2795</v>
      </c>
      <c r="AD111" s="116">
        <v>14</v>
      </c>
      <c r="AE111" s="116" t="s">
        <v>1722</v>
      </c>
      <c r="AF111" s="116">
        <v>15</v>
      </c>
      <c r="AG111" s="116" t="s">
        <v>2845</v>
      </c>
      <c r="AH111" s="116">
        <v>16</v>
      </c>
      <c r="AI111" s="116" t="s">
        <v>2846</v>
      </c>
      <c r="AP111" s="116">
        <v>20</v>
      </c>
      <c r="AQ111" s="116" t="s">
        <v>2847</v>
      </c>
      <c r="AR111" s="116">
        <v>21</v>
      </c>
      <c r="AS111" s="116" t="s">
        <v>2848</v>
      </c>
      <c r="BJ111" s="116">
        <v>30</v>
      </c>
      <c r="BK111" s="116" t="s">
        <v>2849</v>
      </c>
    </row>
    <row r="112" spans="16:65" x14ac:dyDescent="0.25">
      <c r="P112" s="116">
        <v>7</v>
      </c>
      <c r="Q112" s="116" t="s">
        <v>2850</v>
      </c>
      <c r="AD112" s="116">
        <v>14</v>
      </c>
      <c r="AE112" s="116" t="s">
        <v>2851</v>
      </c>
      <c r="AF112" s="116">
        <v>15</v>
      </c>
      <c r="AG112" s="116" t="s">
        <v>2852</v>
      </c>
      <c r="AH112" s="116">
        <v>16</v>
      </c>
      <c r="AI112" s="116" t="s">
        <v>2853</v>
      </c>
      <c r="AP112" s="116">
        <v>20</v>
      </c>
      <c r="AQ112" s="116" t="s">
        <v>2854</v>
      </c>
      <c r="AR112" s="116">
        <v>21</v>
      </c>
      <c r="AS112" s="116" t="s">
        <v>2855</v>
      </c>
      <c r="BJ112" s="116">
        <v>30</v>
      </c>
      <c r="BK112" s="116" t="s">
        <v>2856</v>
      </c>
    </row>
    <row r="113" spans="16:63" x14ac:dyDescent="0.25">
      <c r="P113" s="116">
        <v>7</v>
      </c>
      <c r="Q113" s="116" t="s">
        <v>2857</v>
      </c>
      <c r="AD113" s="116">
        <v>14</v>
      </c>
      <c r="AE113" s="116" t="s">
        <v>2858</v>
      </c>
      <c r="AF113" s="116">
        <v>15</v>
      </c>
      <c r="AG113" s="116" t="s">
        <v>2859</v>
      </c>
      <c r="AH113" s="116">
        <v>16</v>
      </c>
      <c r="AI113" s="116" t="s">
        <v>2860</v>
      </c>
      <c r="AP113" s="116">
        <v>20</v>
      </c>
      <c r="AQ113" s="116" t="s">
        <v>2861</v>
      </c>
      <c r="AR113" s="116">
        <v>21</v>
      </c>
      <c r="AS113" s="116" t="s">
        <v>2862</v>
      </c>
      <c r="BJ113" s="116">
        <v>30</v>
      </c>
      <c r="BK113" s="116" t="s">
        <v>2863</v>
      </c>
    </row>
    <row r="114" spans="16:63" x14ac:dyDescent="0.25">
      <c r="P114" s="116">
        <v>7</v>
      </c>
      <c r="Q114" s="116" t="s">
        <v>2864</v>
      </c>
      <c r="AD114" s="116">
        <v>14</v>
      </c>
      <c r="AE114" s="116" t="s">
        <v>2865</v>
      </c>
      <c r="AF114" s="116">
        <v>15</v>
      </c>
      <c r="AG114" s="116" t="s">
        <v>2866</v>
      </c>
      <c r="AH114" s="116">
        <v>16</v>
      </c>
      <c r="AI114" s="116" t="s">
        <v>2867</v>
      </c>
      <c r="AP114" s="116">
        <v>20</v>
      </c>
      <c r="AQ114" s="116" t="s">
        <v>2868</v>
      </c>
      <c r="AR114" s="116">
        <v>21</v>
      </c>
      <c r="AS114" s="116" t="s">
        <v>2869</v>
      </c>
      <c r="BJ114" s="116">
        <v>30</v>
      </c>
      <c r="BK114" s="116" t="s">
        <v>2870</v>
      </c>
    </row>
    <row r="115" spans="16:63" x14ac:dyDescent="0.25">
      <c r="P115" s="116">
        <v>7</v>
      </c>
      <c r="Q115" s="116" t="s">
        <v>2871</v>
      </c>
      <c r="AD115" s="116">
        <v>14</v>
      </c>
      <c r="AE115" s="116" t="s">
        <v>2872</v>
      </c>
      <c r="AF115" s="116">
        <v>15</v>
      </c>
      <c r="AG115" s="116" t="s">
        <v>2873</v>
      </c>
      <c r="AH115" s="116">
        <v>16</v>
      </c>
      <c r="AI115" s="116" t="s">
        <v>2874</v>
      </c>
      <c r="AP115" s="116">
        <v>20</v>
      </c>
      <c r="AQ115" s="116" t="s">
        <v>2875</v>
      </c>
      <c r="AR115" s="116">
        <v>21</v>
      </c>
      <c r="AS115" s="116" t="s">
        <v>2609</v>
      </c>
      <c r="BJ115" s="116">
        <v>30</v>
      </c>
      <c r="BK115" s="116" t="s">
        <v>1437</v>
      </c>
    </row>
    <row r="116" spans="16:63" x14ac:dyDescent="0.25">
      <c r="P116" s="116">
        <v>7</v>
      </c>
      <c r="Q116" s="116" t="s">
        <v>2876</v>
      </c>
      <c r="AD116" s="116">
        <v>14</v>
      </c>
      <c r="AE116" s="116" t="s">
        <v>2877</v>
      </c>
      <c r="AF116" s="116">
        <v>15</v>
      </c>
      <c r="AG116" s="116" t="s">
        <v>2878</v>
      </c>
      <c r="AP116" s="116">
        <v>20</v>
      </c>
      <c r="AQ116" s="116" t="s">
        <v>2879</v>
      </c>
      <c r="AR116" s="116">
        <v>21</v>
      </c>
      <c r="AS116" s="116" t="s">
        <v>2880</v>
      </c>
      <c r="BJ116" s="116">
        <v>30</v>
      </c>
      <c r="BK116" s="116" t="s">
        <v>2881</v>
      </c>
    </row>
    <row r="117" spans="16:63" x14ac:dyDescent="0.25">
      <c r="P117" s="116">
        <v>7</v>
      </c>
      <c r="Q117" s="116" t="s">
        <v>2882</v>
      </c>
      <c r="AD117" s="116">
        <v>14</v>
      </c>
      <c r="AE117" s="116" t="s">
        <v>2883</v>
      </c>
      <c r="AF117" s="116">
        <v>15</v>
      </c>
      <c r="AG117" s="116" t="s">
        <v>2884</v>
      </c>
      <c r="AP117" s="116">
        <v>20</v>
      </c>
      <c r="AQ117" s="116" t="s">
        <v>2885</v>
      </c>
      <c r="AR117" s="116">
        <v>21</v>
      </c>
      <c r="AS117" s="116" t="s">
        <v>2886</v>
      </c>
      <c r="BJ117" s="116">
        <v>30</v>
      </c>
      <c r="BK117" s="116" t="s">
        <v>2887</v>
      </c>
    </row>
    <row r="118" spans="16:63" x14ac:dyDescent="0.25">
      <c r="P118" s="116">
        <v>7</v>
      </c>
      <c r="Q118" s="116" t="s">
        <v>2888</v>
      </c>
      <c r="AD118" s="116">
        <v>14</v>
      </c>
      <c r="AE118" s="116" t="s">
        <v>2355</v>
      </c>
      <c r="AF118" s="116">
        <v>15</v>
      </c>
      <c r="AG118" s="116" t="s">
        <v>2889</v>
      </c>
      <c r="AP118" s="116">
        <v>20</v>
      </c>
      <c r="AQ118" s="116" t="s">
        <v>2890</v>
      </c>
      <c r="AR118" s="116">
        <v>21</v>
      </c>
      <c r="AS118" s="116" t="s">
        <v>1224</v>
      </c>
      <c r="BJ118" s="116">
        <v>30</v>
      </c>
      <c r="BK118" s="116" t="s">
        <v>2891</v>
      </c>
    </row>
    <row r="119" spans="16:63" x14ac:dyDescent="0.25">
      <c r="P119" s="116">
        <v>7</v>
      </c>
      <c r="Q119" s="116" t="s">
        <v>1621</v>
      </c>
      <c r="AD119" s="116">
        <v>14</v>
      </c>
      <c r="AE119" s="116" t="s">
        <v>2892</v>
      </c>
      <c r="AF119" s="116">
        <v>15</v>
      </c>
      <c r="AG119" s="116" t="s">
        <v>2883</v>
      </c>
      <c r="AP119" s="116">
        <v>20</v>
      </c>
      <c r="AQ119" s="116" t="s">
        <v>2893</v>
      </c>
      <c r="AR119" s="116">
        <v>21</v>
      </c>
      <c r="AS119" s="116" t="s">
        <v>2894</v>
      </c>
      <c r="BJ119" s="116">
        <v>30</v>
      </c>
      <c r="BK119" s="116" t="s">
        <v>2895</v>
      </c>
    </row>
    <row r="120" spans="16:63" x14ac:dyDescent="0.25">
      <c r="P120" s="116">
        <v>7</v>
      </c>
      <c r="Q120" s="116" t="s">
        <v>2896</v>
      </c>
      <c r="AD120" s="116">
        <v>14</v>
      </c>
      <c r="AE120" s="116" t="s">
        <v>2897</v>
      </c>
      <c r="AF120" s="116">
        <v>15</v>
      </c>
      <c r="AG120" s="116" t="s">
        <v>2898</v>
      </c>
      <c r="AP120" s="116">
        <v>20</v>
      </c>
      <c r="AQ120" s="116" t="s">
        <v>2899</v>
      </c>
      <c r="AR120" s="116">
        <v>21</v>
      </c>
      <c r="AS120" s="116" t="s">
        <v>2900</v>
      </c>
      <c r="BJ120" s="116">
        <v>30</v>
      </c>
      <c r="BK120" s="116" t="s">
        <v>2901</v>
      </c>
    </row>
    <row r="121" spans="16:63" x14ac:dyDescent="0.25">
      <c r="P121" s="116">
        <v>7</v>
      </c>
      <c r="Q121" s="116" t="s">
        <v>2902</v>
      </c>
      <c r="AD121" s="116">
        <v>14</v>
      </c>
      <c r="AE121" s="116" t="s">
        <v>2903</v>
      </c>
      <c r="AF121" s="116">
        <v>15</v>
      </c>
      <c r="AG121" s="116" t="s">
        <v>2904</v>
      </c>
      <c r="AP121" s="116">
        <v>20</v>
      </c>
      <c r="AQ121" s="116" t="s">
        <v>2905</v>
      </c>
      <c r="AR121" s="116">
        <v>21</v>
      </c>
      <c r="AS121" s="116" t="s">
        <v>2906</v>
      </c>
      <c r="BJ121" s="116">
        <v>30</v>
      </c>
      <c r="BK121" s="116" t="s">
        <v>2907</v>
      </c>
    </row>
    <row r="122" spans="16:63" x14ac:dyDescent="0.25">
      <c r="P122" s="116">
        <v>7</v>
      </c>
      <c r="Q122" s="116" t="s">
        <v>2908</v>
      </c>
      <c r="AD122" s="116">
        <v>14</v>
      </c>
      <c r="AE122" s="116" t="s">
        <v>2909</v>
      </c>
      <c r="AF122" s="116">
        <v>15</v>
      </c>
      <c r="AG122" s="116" t="s">
        <v>2910</v>
      </c>
      <c r="AP122" s="116">
        <v>20</v>
      </c>
      <c r="AQ122" s="116" t="s">
        <v>2911</v>
      </c>
      <c r="AR122" s="116">
        <v>21</v>
      </c>
      <c r="AS122" s="116" t="s">
        <v>2912</v>
      </c>
      <c r="BJ122" s="116">
        <v>30</v>
      </c>
      <c r="BK122" s="116" t="s">
        <v>2913</v>
      </c>
    </row>
    <row r="123" spans="16:63" x14ac:dyDescent="0.25">
      <c r="P123" s="116">
        <v>7</v>
      </c>
      <c r="Q123" s="116" t="s">
        <v>2914</v>
      </c>
      <c r="AD123" s="116">
        <v>14</v>
      </c>
      <c r="AE123" s="116" t="s">
        <v>2915</v>
      </c>
      <c r="AF123" s="116">
        <v>15</v>
      </c>
      <c r="AG123" s="116" t="s">
        <v>2916</v>
      </c>
      <c r="AP123" s="116">
        <v>20</v>
      </c>
      <c r="AQ123" s="116" t="s">
        <v>2917</v>
      </c>
      <c r="AR123" s="116">
        <v>21</v>
      </c>
      <c r="AS123" s="116" t="s">
        <v>2918</v>
      </c>
      <c r="BJ123" s="116">
        <v>30</v>
      </c>
      <c r="BK123" s="116" t="s">
        <v>2919</v>
      </c>
    </row>
    <row r="124" spans="16:63" x14ac:dyDescent="0.25">
      <c r="P124" s="116">
        <v>7</v>
      </c>
      <c r="Q124" s="116" t="s">
        <v>2920</v>
      </c>
      <c r="AD124" s="116">
        <v>14</v>
      </c>
      <c r="AE124" s="116" t="s">
        <v>2921</v>
      </c>
      <c r="AF124" s="116">
        <v>15</v>
      </c>
      <c r="AG124" s="116" t="s">
        <v>1992</v>
      </c>
      <c r="AP124" s="116">
        <v>20</v>
      </c>
      <c r="AQ124" s="116" t="s">
        <v>2922</v>
      </c>
      <c r="AR124" s="116">
        <v>21</v>
      </c>
      <c r="AS124" s="116" t="s">
        <v>2923</v>
      </c>
      <c r="BJ124" s="116">
        <v>30</v>
      </c>
      <c r="BK124" s="116" t="s">
        <v>2213</v>
      </c>
    </row>
    <row r="125" spans="16:63" x14ac:dyDescent="0.25">
      <c r="AD125" s="116">
        <v>14</v>
      </c>
      <c r="AE125" s="116" t="s">
        <v>2924</v>
      </c>
      <c r="AF125" s="116">
        <v>15</v>
      </c>
      <c r="AG125" s="116" t="s">
        <v>2925</v>
      </c>
      <c r="AP125" s="116">
        <v>20</v>
      </c>
      <c r="AQ125" s="116" t="s">
        <v>2926</v>
      </c>
      <c r="AR125" s="116">
        <v>21</v>
      </c>
      <c r="AS125" s="116" t="s">
        <v>2927</v>
      </c>
      <c r="BJ125" s="116">
        <v>30</v>
      </c>
      <c r="BK125" s="116" t="s">
        <v>2928</v>
      </c>
    </row>
    <row r="126" spans="16:63" x14ac:dyDescent="0.25">
      <c r="AD126" s="116">
        <v>14</v>
      </c>
      <c r="AE126" s="116" t="s">
        <v>2929</v>
      </c>
      <c r="AF126" s="116">
        <v>15</v>
      </c>
      <c r="AG126" s="116" t="s">
        <v>2930</v>
      </c>
      <c r="AP126" s="116">
        <v>20</v>
      </c>
      <c r="AQ126" s="116" t="s">
        <v>2931</v>
      </c>
      <c r="AR126" s="116">
        <v>21</v>
      </c>
      <c r="AS126" s="116" t="s">
        <v>2932</v>
      </c>
      <c r="BJ126" s="116">
        <v>30</v>
      </c>
      <c r="BK126" s="116" t="s">
        <v>2933</v>
      </c>
    </row>
    <row r="127" spans="16:63" x14ac:dyDescent="0.25">
      <c r="AD127" s="116">
        <v>14</v>
      </c>
      <c r="AE127" s="116" t="s">
        <v>2934</v>
      </c>
      <c r="AF127" s="116">
        <v>15</v>
      </c>
      <c r="AG127" s="116" t="s">
        <v>2935</v>
      </c>
      <c r="AP127" s="116">
        <v>20</v>
      </c>
      <c r="AQ127" s="116" t="s">
        <v>2936</v>
      </c>
      <c r="AR127" s="116">
        <v>21</v>
      </c>
      <c r="AS127" s="116" t="s">
        <v>2937</v>
      </c>
      <c r="BJ127" s="116">
        <v>30</v>
      </c>
      <c r="BK127" s="116" t="s">
        <v>2938</v>
      </c>
    </row>
    <row r="128" spans="16:63" x14ac:dyDescent="0.25">
      <c r="AP128" s="116">
        <v>20</v>
      </c>
      <c r="AQ128" s="116" t="s">
        <v>2939</v>
      </c>
      <c r="AR128" s="116">
        <v>21</v>
      </c>
      <c r="AS128" s="116" t="s">
        <v>2940</v>
      </c>
      <c r="BJ128" s="116">
        <v>30</v>
      </c>
      <c r="BK128" s="116" t="s">
        <v>2941</v>
      </c>
    </row>
    <row r="129" spans="42:63" x14ac:dyDescent="0.25">
      <c r="AP129" s="116">
        <v>20</v>
      </c>
      <c r="AQ129" s="116" t="s">
        <v>2942</v>
      </c>
      <c r="AR129" s="116">
        <v>21</v>
      </c>
      <c r="AS129" s="116" t="s">
        <v>2943</v>
      </c>
      <c r="BJ129" s="116">
        <v>30</v>
      </c>
      <c r="BK129" s="116" t="s">
        <v>2944</v>
      </c>
    </row>
    <row r="130" spans="42:63" x14ac:dyDescent="0.25">
      <c r="AP130" s="116">
        <v>20</v>
      </c>
      <c r="AQ130" s="116" t="s">
        <v>2945</v>
      </c>
      <c r="AR130" s="116">
        <v>21</v>
      </c>
      <c r="AS130" s="116" t="s">
        <v>2946</v>
      </c>
      <c r="BJ130" s="116">
        <v>30</v>
      </c>
      <c r="BK130" s="116" t="s">
        <v>2947</v>
      </c>
    </row>
    <row r="131" spans="42:63" x14ac:dyDescent="0.25">
      <c r="AP131" s="116">
        <v>20</v>
      </c>
      <c r="AQ131" s="116" t="s">
        <v>2948</v>
      </c>
      <c r="AR131" s="116">
        <v>21</v>
      </c>
      <c r="AS131" s="116" t="s">
        <v>2949</v>
      </c>
      <c r="BJ131" s="116">
        <v>30</v>
      </c>
      <c r="BK131" s="116" t="s">
        <v>2950</v>
      </c>
    </row>
    <row r="132" spans="42:63" x14ac:dyDescent="0.25">
      <c r="AP132" s="116">
        <v>20</v>
      </c>
      <c r="AQ132" s="116" t="s">
        <v>2951</v>
      </c>
      <c r="AR132" s="116">
        <v>21</v>
      </c>
      <c r="AS132" s="116" t="s">
        <v>2952</v>
      </c>
      <c r="BJ132" s="116">
        <v>30</v>
      </c>
      <c r="BK132" s="116" t="s">
        <v>2074</v>
      </c>
    </row>
    <row r="133" spans="42:63" x14ac:dyDescent="0.25">
      <c r="AP133" s="116">
        <v>20</v>
      </c>
      <c r="AQ133" s="116" t="s">
        <v>2953</v>
      </c>
      <c r="AR133" s="116">
        <v>21</v>
      </c>
      <c r="AS133" s="116" t="s">
        <v>2954</v>
      </c>
      <c r="BJ133" s="116">
        <v>30</v>
      </c>
      <c r="BK133" s="116" t="s">
        <v>2955</v>
      </c>
    </row>
    <row r="134" spans="42:63" x14ac:dyDescent="0.25">
      <c r="AP134" s="116">
        <v>20</v>
      </c>
      <c r="AQ134" s="116" t="s">
        <v>2956</v>
      </c>
      <c r="AR134" s="116">
        <v>21</v>
      </c>
      <c r="AS134" s="116" t="s">
        <v>2957</v>
      </c>
      <c r="BJ134" s="116">
        <v>30</v>
      </c>
      <c r="BK134" s="116" t="s">
        <v>2958</v>
      </c>
    </row>
    <row r="135" spans="42:63" x14ac:dyDescent="0.25">
      <c r="AP135" s="116">
        <v>20</v>
      </c>
      <c r="AQ135" s="116" t="s">
        <v>2959</v>
      </c>
      <c r="AR135" s="116">
        <v>21</v>
      </c>
      <c r="AS135" s="116" t="s">
        <v>2960</v>
      </c>
      <c r="BJ135" s="116">
        <v>30</v>
      </c>
      <c r="BK135" s="116" t="s">
        <v>2961</v>
      </c>
    </row>
    <row r="136" spans="42:63" x14ac:dyDescent="0.25">
      <c r="AP136" s="116">
        <v>20</v>
      </c>
      <c r="AQ136" s="116" t="s">
        <v>2962</v>
      </c>
      <c r="AR136" s="116">
        <v>21</v>
      </c>
      <c r="AS136" s="116" t="s">
        <v>2963</v>
      </c>
      <c r="BJ136" s="116">
        <v>30</v>
      </c>
      <c r="BK136" s="116" t="s">
        <v>2964</v>
      </c>
    </row>
    <row r="137" spans="42:63" x14ac:dyDescent="0.25">
      <c r="AP137" s="116">
        <v>20</v>
      </c>
      <c r="AQ137" s="116" t="s">
        <v>2965</v>
      </c>
      <c r="AR137" s="116">
        <v>21</v>
      </c>
      <c r="AS137" s="116" t="s">
        <v>2966</v>
      </c>
      <c r="BJ137" s="116">
        <v>30</v>
      </c>
      <c r="BK137" s="116" t="s">
        <v>2967</v>
      </c>
    </row>
    <row r="138" spans="42:63" x14ac:dyDescent="0.25">
      <c r="AP138" s="116">
        <v>20</v>
      </c>
      <c r="AQ138" s="116" t="s">
        <v>2968</v>
      </c>
      <c r="AR138" s="116">
        <v>21</v>
      </c>
      <c r="AS138" s="116" t="s">
        <v>2969</v>
      </c>
      <c r="BJ138" s="116">
        <v>30</v>
      </c>
      <c r="BK138" s="116" t="s">
        <v>2970</v>
      </c>
    </row>
    <row r="139" spans="42:63" x14ac:dyDescent="0.25">
      <c r="AP139" s="116">
        <v>20</v>
      </c>
      <c r="AQ139" s="116" t="s">
        <v>2971</v>
      </c>
      <c r="AR139" s="116">
        <v>21</v>
      </c>
      <c r="AS139" s="116" t="s">
        <v>2972</v>
      </c>
      <c r="BJ139" s="116">
        <v>30</v>
      </c>
      <c r="BK139" s="116" t="s">
        <v>2973</v>
      </c>
    </row>
    <row r="140" spans="42:63" x14ac:dyDescent="0.25">
      <c r="AP140" s="116">
        <v>20</v>
      </c>
      <c r="AQ140" s="116" t="s">
        <v>2974</v>
      </c>
      <c r="AR140" s="116">
        <v>21</v>
      </c>
      <c r="AS140" s="116" t="s">
        <v>2975</v>
      </c>
      <c r="BJ140" s="116">
        <v>30</v>
      </c>
      <c r="BK140" s="116" t="s">
        <v>2976</v>
      </c>
    </row>
    <row r="141" spans="42:63" x14ac:dyDescent="0.25">
      <c r="AP141" s="116">
        <v>20</v>
      </c>
      <c r="AQ141" s="116" t="s">
        <v>2977</v>
      </c>
      <c r="AR141" s="116">
        <v>21</v>
      </c>
      <c r="AS141" s="116" t="s">
        <v>2978</v>
      </c>
      <c r="BJ141" s="116">
        <v>30</v>
      </c>
      <c r="BK141" s="116" t="s">
        <v>2979</v>
      </c>
    </row>
    <row r="142" spans="42:63" x14ac:dyDescent="0.25">
      <c r="AP142" s="116">
        <v>20</v>
      </c>
      <c r="AQ142" s="116" t="s">
        <v>2980</v>
      </c>
      <c r="AR142" s="116">
        <v>21</v>
      </c>
      <c r="AS142" s="116" t="s">
        <v>2981</v>
      </c>
      <c r="BJ142" s="116">
        <v>30</v>
      </c>
      <c r="BK142" s="116" t="s">
        <v>2982</v>
      </c>
    </row>
    <row r="143" spans="42:63" x14ac:dyDescent="0.25">
      <c r="AP143" s="116">
        <v>20</v>
      </c>
      <c r="AQ143" s="116" t="s">
        <v>2983</v>
      </c>
      <c r="AR143" s="116">
        <v>21</v>
      </c>
      <c r="AS143" s="116" t="s">
        <v>2984</v>
      </c>
      <c r="BJ143" s="116">
        <v>30</v>
      </c>
      <c r="BK143" s="116" t="s">
        <v>2985</v>
      </c>
    </row>
    <row r="144" spans="42:63" x14ac:dyDescent="0.25">
      <c r="AP144" s="116">
        <v>20</v>
      </c>
      <c r="AQ144" s="116" t="s">
        <v>2986</v>
      </c>
      <c r="AR144" s="116">
        <v>21</v>
      </c>
      <c r="AS144" s="116" t="s">
        <v>2987</v>
      </c>
      <c r="BJ144" s="116">
        <v>30</v>
      </c>
      <c r="BK144" s="116" t="s">
        <v>2988</v>
      </c>
    </row>
    <row r="145" spans="42:63" x14ac:dyDescent="0.25">
      <c r="AP145" s="116">
        <v>20</v>
      </c>
      <c r="AQ145" s="116" t="s">
        <v>2989</v>
      </c>
      <c r="AR145" s="116">
        <v>21</v>
      </c>
      <c r="AS145" s="116" t="s">
        <v>2990</v>
      </c>
      <c r="BJ145" s="116">
        <v>30</v>
      </c>
      <c r="BK145" s="116" t="s">
        <v>2991</v>
      </c>
    </row>
    <row r="146" spans="42:63" x14ac:dyDescent="0.25">
      <c r="AP146" s="116">
        <v>20</v>
      </c>
      <c r="AQ146" s="116" t="s">
        <v>2992</v>
      </c>
      <c r="AR146" s="116">
        <v>21</v>
      </c>
      <c r="AS146" s="116" t="s">
        <v>2993</v>
      </c>
      <c r="BJ146" s="116">
        <v>30</v>
      </c>
      <c r="BK146" s="116" t="s">
        <v>2994</v>
      </c>
    </row>
    <row r="147" spans="42:63" x14ac:dyDescent="0.25">
      <c r="AP147" s="116">
        <v>20</v>
      </c>
      <c r="AQ147" s="116" t="s">
        <v>2995</v>
      </c>
      <c r="AR147" s="116">
        <v>21</v>
      </c>
      <c r="AS147" s="116" t="s">
        <v>2996</v>
      </c>
      <c r="BJ147" s="116">
        <v>30</v>
      </c>
      <c r="BK147" s="116" t="s">
        <v>2997</v>
      </c>
    </row>
    <row r="148" spans="42:63" x14ac:dyDescent="0.25">
      <c r="AP148" s="116">
        <v>20</v>
      </c>
      <c r="AQ148" s="116" t="s">
        <v>2998</v>
      </c>
      <c r="AR148" s="116">
        <v>21</v>
      </c>
      <c r="AS148" s="116" t="s">
        <v>2999</v>
      </c>
      <c r="BJ148" s="116">
        <v>30</v>
      </c>
      <c r="BK148" s="116" t="s">
        <v>3000</v>
      </c>
    </row>
    <row r="149" spans="42:63" x14ac:dyDescent="0.25">
      <c r="AP149" s="116">
        <v>20</v>
      </c>
      <c r="AQ149" s="116" t="s">
        <v>3001</v>
      </c>
      <c r="AR149" s="116">
        <v>21</v>
      </c>
      <c r="AS149" s="116" t="s">
        <v>3002</v>
      </c>
      <c r="BJ149" s="116">
        <v>30</v>
      </c>
      <c r="BK149" s="116" t="s">
        <v>3003</v>
      </c>
    </row>
    <row r="150" spans="42:63" x14ac:dyDescent="0.25">
      <c r="AP150" s="116">
        <v>20</v>
      </c>
      <c r="AQ150" s="116" t="s">
        <v>3004</v>
      </c>
      <c r="AR150" s="116">
        <v>21</v>
      </c>
      <c r="AS150" s="116" t="s">
        <v>3005</v>
      </c>
      <c r="BJ150" s="116">
        <v>30</v>
      </c>
      <c r="BK150" s="116" t="s">
        <v>3006</v>
      </c>
    </row>
    <row r="151" spans="42:63" x14ac:dyDescent="0.25">
      <c r="AP151" s="116">
        <v>20</v>
      </c>
      <c r="AQ151" s="116" t="s">
        <v>3007</v>
      </c>
      <c r="AR151" s="116">
        <v>21</v>
      </c>
      <c r="AS151" s="116" t="s">
        <v>3008</v>
      </c>
      <c r="BJ151" s="116">
        <v>30</v>
      </c>
      <c r="BK151" s="116" t="s">
        <v>3009</v>
      </c>
    </row>
    <row r="152" spans="42:63" x14ac:dyDescent="0.25">
      <c r="AP152" s="116">
        <v>20</v>
      </c>
      <c r="AQ152" s="116" t="s">
        <v>3010</v>
      </c>
      <c r="AR152" s="116">
        <v>21</v>
      </c>
      <c r="AS152" s="116" t="s">
        <v>3011</v>
      </c>
      <c r="BJ152" s="116">
        <v>30</v>
      </c>
      <c r="BK152" s="116" t="s">
        <v>3012</v>
      </c>
    </row>
    <row r="153" spans="42:63" x14ac:dyDescent="0.25">
      <c r="AP153" s="116">
        <v>20</v>
      </c>
      <c r="AQ153" s="116" t="s">
        <v>3013</v>
      </c>
      <c r="AR153" s="116">
        <v>21</v>
      </c>
      <c r="AS153" s="116" t="s">
        <v>3014</v>
      </c>
      <c r="BJ153" s="116">
        <v>30</v>
      </c>
      <c r="BK153" s="116" t="s">
        <v>3015</v>
      </c>
    </row>
    <row r="154" spans="42:63" x14ac:dyDescent="0.25">
      <c r="AP154" s="116">
        <v>20</v>
      </c>
      <c r="AQ154" s="116" t="s">
        <v>3016</v>
      </c>
      <c r="AR154" s="116">
        <v>21</v>
      </c>
      <c r="AS154" s="116" t="s">
        <v>3017</v>
      </c>
      <c r="BJ154" s="116">
        <v>30</v>
      </c>
      <c r="BK154" s="116" t="s">
        <v>3018</v>
      </c>
    </row>
    <row r="155" spans="42:63" x14ac:dyDescent="0.25">
      <c r="AP155" s="116">
        <v>20</v>
      </c>
      <c r="AQ155" s="116" t="s">
        <v>3019</v>
      </c>
      <c r="AR155" s="116">
        <v>21</v>
      </c>
      <c r="AS155" s="116" t="s">
        <v>3020</v>
      </c>
      <c r="BJ155" s="116">
        <v>30</v>
      </c>
      <c r="BK155" s="116" t="s">
        <v>3021</v>
      </c>
    </row>
    <row r="156" spans="42:63" x14ac:dyDescent="0.25">
      <c r="AP156" s="116">
        <v>20</v>
      </c>
      <c r="AQ156" s="116" t="s">
        <v>3022</v>
      </c>
      <c r="AR156" s="116">
        <v>21</v>
      </c>
      <c r="AS156" s="116" t="s">
        <v>3023</v>
      </c>
      <c r="BJ156" s="116">
        <v>30</v>
      </c>
      <c r="BK156" s="116" t="s">
        <v>3024</v>
      </c>
    </row>
    <row r="157" spans="42:63" x14ac:dyDescent="0.25">
      <c r="AP157" s="116">
        <v>20</v>
      </c>
      <c r="AQ157" s="116" t="s">
        <v>3025</v>
      </c>
      <c r="AR157" s="116">
        <v>21</v>
      </c>
      <c r="AS157" s="116" t="s">
        <v>3026</v>
      </c>
      <c r="BJ157" s="116">
        <v>30</v>
      </c>
      <c r="BK157" s="116" t="s">
        <v>3027</v>
      </c>
    </row>
    <row r="158" spans="42:63" x14ac:dyDescent="0.25">
      <c r="AP158" s="116">
        <v>20</v>
      </c>
      <c r="AQ158" s="116" t="s">
        <v>3028</v>
      </c>
      <c r="AR158" s="116">
        <v>21</v>
      </c>
      <c r="AS158" s="116" t="s">
        <v>3029</v>
      </c>
      <c r="BJ158" s="116">
        <v>30</v>
      </c>
      <c r="BK158" s="116" t="s">
        <v>3030</v>
      </c>
    </row>
    <row r="159" spans="42:63" x14ac:dyDescent="0.25">
      <c r="AP159" s="116">
        <v>20</v>
      </c>
      <c r="AQ159" s="116" t="s">
        <v>3031</v>
      </c>
      <c r="AR159" s="116">
        <v>21</v>
      </c>
      <c r="AS159" s="116" t="s">
        <v>3032</v>
      </c>
      <c r="BJ159" s="116">
        <v>30</v>
      </c>
      <c r="BK159" s="116" t="s">
        <v>3033</v>
      </c>
    </row>
    <row r="160" spans="42:63" x14ac:dyDescent="0.25">
      <c r="AP160" s="116">
        <v>20</v>
      </c>
      <c r="AQ160" s="116" t="s">
        <v>3034</v>
      </c>
      <c r="AR160" s="116">
        <v>21</v>
      </c>
      <c r="AS160" s="116" t="s">
        <v>3035</v>
      </c>
      <c r="BJ160" s="116">
        <v>30</v>
      </c>
      <c r="BK160" s="116" t="s">
        <v>3036</v>
      </c>
    </row>
    <row r="161" spans="42:63" x14ac:dyDescent="0.25">
      <c r="AP161" s="116">
        <v>20</v>
      </c>
      <c r="AQ161" s="116" t="s">
        <v>3037</v>
      </c>
      <c r="AR161" s="116">
        <v>21</v>
      </c>
      <c r="AS161" s="116" t="s">
        <v>3038</v>
      </c>
      <c r="BJ161" s="116">
        <v>30</v>
      </c>
      <c r="BK161" s="116" t="s">
        <v>3039</v>
      </c>
    </row>
    <row r="162" spans="42:63" x14ac:dyDescent="0.25">
      <c r="AP162" s="116">
        <v>20</v>
      </c>
      <c r="AQ162" s="116" t="s">
        <v>3040</v>
      </c>
      <c r="AR162" s="116">
        <v>21</v>
      </c>
      <c r="AS162" s="116" t="s">
        <v>3041</v>
      </c>
      <c r="BJ162" s="116">
        <v>30</v>
      </c>
      <c r="BK162" s="116" t="s">
        <v>3042</v>
      </c>
    </row>
    <row r="163" spans="42:63" x14ac:dyDescent="0.25">
      <c r="AP163" s="116">
        <v>20</v>
      </c>
      <c r="AQ163" s="116" t="s">
        <v>3043</v>
      </c>
      <c r="AR163" s="116">
        <v>21</v>
      </c>
      <c r="AS163" s="116" t="s">
        <v>3044</v>
      </c>
      <c r="BJ163" s="116">
        <v>30</v>
      </c>
      <c r="BK163" s="116" t="s">
        <v>3045</v>
      </c>
    </row>
    <row r="164" spans="42:63" x14ac:dyDescent="0.25">
      <c r="AP164" s="116">
        <v>20</v>
      </c>
      <c r="AQ164" s="116" t="s">
        <v>3046</v>
      </c>
      <c r="AR164" s="116">
        <v>21</v>
      </c>
      <c r="AS164" s="116" t="s">
        <v>3047</v>
      </c>
      <c r="BJ164" s="116">
        <v>30</v>
      </c>
      <c r="BK164" s="116" t="s">
        <v>3048</v>
      </c>
    </row>
    <row r="165" spans="42:63" x14ac:dyDescent="0.25">
      <c r="AP165" s="116">
        <v>20</v>
      </c>
      <c r="AQ165" s="116" t="s">
        <v>3049</v>
      </c>
      <c r="AR165" s="116">
        <v>21</v>
      </c>
      <c r="AS165" s="116" t="s">
        <v>3050</v>
      </c>
      <c r="BJ165" s="116">
        <v>30</v>
      </c>
      <c r="BK165" s="116" t="s">
        <v>3051</v>
      </c>
    </row>
    <row r="166" spans="42:63" x14ac:dyDescent="0.25">
      <c r="AP166" s="116">
        <v>20</v>
      </c>
      <c r="AQ166" s="116" t="s">
        <v>3052</v>
      </c>
      <c r="AR166" s="116">
        <v>21</v>
      </c>
      <c r="AS166" s="116" t="s">
        <v>3053</v>
      </c>
      <c r="BJ166" s="116">
        <v>30</v>
      </c>
      <c r="BK166" s="116" t="s">
        <v>3054</v>
      </c>
    </row>
    <row r="167" spans="42:63" x14ac:dyDescent="0.25">
      <c r="AP167" s="116">
        <v>20</v>
      </c>
      <c r="AQ167" s="116" t="s">
        <v>3055</v>
      </c>
      <c r="AR167" s="116">
        <v>21</v>
      </c>
      <c r="AS167" s="116" t="s">
        <v>3056</v>
      </c>
      <c r="BJ167" s="116">
        <v>30</v>
      </c>
      <c r="BK167" s="116" t="s">
        <v>3057</v>
      </c>
    </row>
    <row r="168" spans="42:63" x14ac:dyDescent="0.25">
      <c r="AP168" s="116">
        <v>20</v>
      </c>
      <c r="AQ168" s="116" t="s">
        <v>3058</v>
      </c>
      <c r="AR168" s="116">
        <v>21</v>
      </c>
      <c r="AS168" s="116" t="s">
        <v>3059</v>
      </c>
      <c r="BJ168" s="116">
        <v>30</v>
      </c>
      <c r="BK168" s="116" t="s">
        <v>3060</v>
      </c>
    </row>
    <row r="169" spans="42:63" x14ac:dyDescent="0.25">
      <c r="AP169" s="116">
        <v>20</v>
      </c>
      <c r="AQ169" s="116" t="s">
        <v>3061</v>
      </c>
      <c r="AR169" s="116">
        <v>21</v>
      </c>
      <c r="AS169" s="116" t="s">
        <v>3062</v>
      </c>
      <c r="BJ169" s="116">
        <v>30</v>
      </c>
      <c r="BK169" s="116" t="s">
        <v>3063</v>
      </c>
    </row>
    <row r="170" spans="42:63" x14ac:dyDescent="0.25">
      <c r="AP170" s="116">
        <v>20</v>
      </c>
      <c r="AQ170" s="116" t="s">
        <v>3064</v>
      </c>
      <c r="AR170" s="116">
        <v>21</v>
      </c>
      <c r="AS170" s="116" t="s">
        <v>3065</v>
      </c>
      <c r="BJ170" s="116">
        <v>30</v>
      </c>
      <c r="BK170" s="116" t="s">
        <v>3066</v>
      </c>
    </row>
    <row r="171" spans="42:63" x14ac:dyDescent="0.25">
      <c r="AP171" s="116">
        <v>20</v>
      </c>
      <c r="AQ171" s="116" t="s">
        <v>3067</v>
      </c>
      <c r="AR171" s="116">
        <v>21</v>
      </c>
      <c r="AS171" s="116" t="s">
        <v>3068</v>
      </c>
      <c r="BJ171" s="116">
        <v>30</v>
      </c>
      <c r="BK171" s="116" t="s">
        <v>3069</v>
      </c>
    </row>
    <row r="172" spans="42:63" x14ac:dyDescent="0.25">
      <c r="AP172" s="116">
        <v>20</v>
      </c>
      <c r="AQ172" s="116" t="s">
        <v>3070</v>
      </c>
      <c r="AR172" s="116">
        <v>21</v>
      </c>
      <c r="AS172" s="116" t="s">
        <v>3071</v>
      </c>
      <c r="BJ172" s="116">
        <v>30</v>
      </c>
      <c r="BK172" s="116" t="s">
        <v>3072</v>
      </c>
    </row>
    <row r="173" spans="42:63" x14ac:dyDescent="0.25">
      <c r="AP173" s="116">
        <v>20</v>
      </c>
      <c r="AQ173" s="116" t="s">
        <v>3073</v>
      </c>
      <c r="AR173" s="116">
        <v>21</v>
      </c>
      <c r="AS173" s="116" t="s">
        <v>3074</v>
      </c>
      <c r="BJ173" s="116">
        <v>30</v>
      </c>
      <c r="BK173" s="116" t="s">
        <v>3075</v>
      </c>
    </row>
    <row r="174" spans="42:63" x14ac:dyDescent="0.25">
      <c r="AP174" s="116">
        <v>20</v>
      </c>
      <c r="AQ174" s="116" t="s">
        <v>3076</v>
      </c>
      <c r="AR174" s="116">
        <v>21</v>
      </c>
      <c r="AS174" s="116" t="s">
        <v>3077</v>
      </c>
      <c r="BJ174" s="116">
        <v>30</v>
      </c>
      <c r="BK174" s="116" t="s">
        <v>3062</v>
      </c>
    </row>
    <row r="175" spans="42:63" x14ac:dyDescent="0.25">
      <c r="AP175" s="116">
        <v>20</v>
      </c>
      <c r="AQ175" s="116" t="s">
        <v>3078</v>
      </c>
      <c r="AR175" s="116">
        <v>21</v>
      </c>
      <c r="AS175" s="116" t="s">
        <v>3079</v>
      </c>
      <c r="BJ175" s="116">
        <v>30</v>
      </c>
      <c r="BK175" s="116" t="s">
        <v>2749</v>
      </c>
    </row>
    <row r="176" spans="42:63" x14ac:dyDescent="0.25">
      <c r="AP176" s="116">
        <v>20</v>
      </c>
      <c r="AQ176" s="116" t="s">
        <v>3080</v>
      </c>
      <c r="AR176" s="116">
        <v>21</v>
      </c>
      <c r="AS176" s="116" t="s">
        <v>3081</v>
      </c>
      <c r="BJ176" s="116">
        <v>30</v>
      </c>
      <c r="BK176" s="116" t="s">
        <v>3082</v>
      </c>
    </row>
    <row r="177" spans="42:63" x14ac:dyDescent="0.25">
      <c r="AP177" s="116">
        <v>20</v>
      </c>
      <c r="AQ177" s="116" t="s">
        <v>3083</v>
      </c>
      <c r="AR177" s="116">
        <v>21</v>
      </c>
      <c r="AS177" s="116" t="s">
        <v>3084</v>
      </c>
      <c r="BJ177" s="116">
        <v>30</v>
      </c>
      <c r="BK177" s="116" t="s">
        <v>3085</v>
      </c>
    </row>
    <row r="178" spans="42:63" x14ac:dyDescent="0.25">
      <c r="AP178" s="116">
        <v>20</v>
      </c>
      <c r="AQ178" s="116" t="s">
        <v>3086</v>
      </c>
      <c r="AR178" s="116">
        <v>21</v>
      </c>
      <c r="AS178" s="116" t="s">
        <v>3087</v>
      </c>
      <c r="BJ178" s="116">
        <v>30</v>
      </c>
      <c r="BK178" s="116" t="s">
        <v>3088</v>
      </c>
    </row>
    <row r="179" spans="42:63" x14ac:dyDescent="0.25">
      <c r="AP179" s="116">
        <v>20</v>
      </c>
      <c r="AQ179" s="116" t="s">
        <v>3089</v>
      </c>
      <c r="AR179" s="116">
        <v>21</v>
      </c>
      <c r="AS179" s="116" t="s">
        <v>3090</v>
      </c>
      <c r="BJ179" s="116">
        <v>30</v>
      </c>
      <c r="BK179" s="116" t="s">
        <v>3091</v>
      </c>
    </row>
    <row r="180" spans="42:63" x14ac:dyDescent="0.25">
      <c r="AP180" s="116">
        <v>20</v>
      </c>
      <c r="AQ180" s="116" t="s">
        <v>3092</v>
      </c>
      <c r="AR180" s="116">
        <v>21</v>
      </c>
      <c r="AS180" s="116" t="s">
        <v>3093</v>
      </c>
      <c r="BJ180" s="116">
        <v>30</v>
      </c>
      <c r="BK180" s="116" t="s">
        <v>2115</v>
      </c>
    </row>
    <row r="181" spans="42:63" x14ac:dyDescent="0.25">
      <c r="AP181" s="116">
        <v>20</v>
      </c>
      <c r="AQ181" s="116" t="s">
        <v>3094</v>
      </c>
      <c r="AR181" s="116">
        <v>21</v>
      </c>
      <c r="AS181" s="116" t="s">
        <v>3095</v>
      </c>
      <c r="BJ181" s="116">
        <v>30</v>
      </c>
      <c r="BK181" s="116" t="s">
        <v>3096</v>
      </c>
    </row>
    <row r="182" spans="42:63" x14ac:dyDescent="0.25">
      <c r="AP182" s="116">
        <v>20</v>
      </c>
      <c r="AQ182" s="116" t="s">
        <v>3097</v>
      </c>
      <c r="AR182" s="116">
        <v>21</v>
      </c>
      <c r="AS182" s="116" t="s">
        <v>3098</v>
      </c>
      <c r="BJ182" s="116">
        <v>30</v>
      </c>
      <c r="BK182" s="116" t="s">
        <v>3099</v>
      </c>
    </row>
    <row r="183" spans="42:63" x14ac:dyDescent="0.25">
      <c r="AP183" s="116">
        <v>20</v>
      </c>
      <c r="AQ183" s="116" t="s">
        <v>3100</v>
      </c>
      <c r="AR183" s="116">
        <v>21</v>
      </c>
      <c r="AS183" s="116" t="s">
        <v>3101</v>
      </c>
      <c r="BJ183" s="116">
        <v>30</v>
      </c>
      <c r="BK183" s="116" t="s">
        <v>3102</v>
      </c>
    </row>
    <row r="184" spans="42:63" x14ac:dyDescent="0.25">
      <c r="AP184" s="116">
        <v>20</v>
      </c>
      <c r="AQ184" s="116" t="s">
        <v>3103</v>
      </c>
      <c r="AR184" s="116">
        <v>21</v>
      </c>
      <c r="AS184" s="116" t="s">
        <v>3104</v>
      </c>
      <c r="BJ184" s="116">
        <v>30</v>
      </c>
      <c r="BK184" s="116" t="s">
        <v>3105</v>
      </c>
    </row>
    <row r="185" spans="42:63" x14ac:dyDescent="0.25">
      <c r="AP185" s="116">
        <v>20</v>
      </c>
      <c r="AQ185" s="116" t="s">
        <v>3106</v>
      </c>
      <c r="AR185" s="116">
        <v>21</v>
      </c>
      <c r="AS185" s="116" t="s">
        <v>3107</v>
      </c>
      <c r="BJ185" s="116">
        <v>30</v>
      </c>
      <c r="BK185" s="116" t="s">
        <v>3108</v>
      </c>
    </row>
    <row r="186" spans="42:63" x14ac:dyDescent="0.25">
      <c r="AP186" s="116">
        <v>20</v>
      </c>
      <c r="AQ186" s="116" t="s">
        <v>3109</v>
      </c>
      <c r="AR186" s="116">
        <v>21</v>
      </c>
      <c r="AS186" s="116" t="s">
        <v>3110</v>
      </c>
      <c r="BJ186" s="116">
        <v>30</v>
      </c>
      <c r="BK186" s="116" t="s">
        <v>3111</v>
      </c>
    </row>
    <row r="187" spans="42:63" x14ac:dyDescent="0.25">
      <c r="AP187" s="116">
        <v>20</v>
      </c>
      <c r="AQ187" s="116" t="s">
        <v>3112</v>
      </c>
      <c r="AR187" s="116">
        <v>21</v>
      </c>
      <c r="AS187" s="116" t="s">
        <v>3113</v>
      </c>
      <c r="BJ187" s="116">
        <v>30</v>
      </c>
      <c r="BK187" s="116" t="s">
        <v>3114</v>
      </c>
    </row>
    <row r="188" spans="42:63" x14ac:dyDescent="0.25">
      <c r="AP188" s="116">
        <v>20</v>
      </c>
      <c r="AQ188" s="116" t="s">
        <v>3115</v>
      </c>
      <c r="AR188" s="116">
        <v>21</v>
      </c>
      <c r="AS188" s="116" t="s">
        <v>3116</v>
      </c>
      <c r="BJ188" s="116">
        <v>30</v>
      </c>
      <c r="BK188" s="116" t="s">
        <v>3117</v>
      </c>
    </row>
    <row r="189" spans="42:63" x14ac:dyDescent="0.25">
      <c r="AP189" s="116">
        <v>20</v>
      </c>
      <c r="AQ189" s="116" t="s">
        <v>3118</v>
      </c>
      <c r="AR189" s="116">
        <v>21</v>
      </c>
      <c r="AS189" s="116" t="s">
        <v>2302</v>
      </c>
      <c r="BJ189" s="116">
        <v>30</v>
      </c>
      <c r="BK189" s="116" t="s">
        <v>3119</v>
      </c>
    </row>
    <row r="190" spans="42:63" x14ac:dyDescent="0.25">
      <c r="AP190" s="116">
        <v>20</v>
      </c>
      <c r="AQ190" s="116" t="s">
        <v>3120</v>
      </c>
      <c r="AR190" s="116">
        <v>21</v>
      </c>
      <c r="AS190" s="116" t="s">
        <v>3121</v>
      </c>
      <c r="BJ190" s="116">
        <v>30</v>
      </c>
      <c r="BK190" s="116" t="s">
        <v>3122</v>
      </c>
    </row>
    <row r="191" spans="42:63" x14ac:dyDescent="0.25">
      <c r="AP191" s="116">
        <v>20</v>
      </c>
      <c r="AQ191" s="116" t="s">
        <v>3123</v>
      </c>
      <c r="AR191" s="116">
        <v>21</v>
      </c>
      <c r="AS191" s="116" t="s">
        <v>3124</v>
      </c>
      <c r="BJ191" s="116">
        <v>30</v>
      </c>
      <c r="BK191" s="116" t="s">
        <v>3125</v>
      </c>
    </row>
    <row r="192" spans="42:63" x14ac:dyDescent="0.25">
      <c r="AP192" s="116">
        <v>20</v>
      </c>
      <c r="AQ192" s="116" t="s">
        <v>3126</v>
      </c>
      <c r="AR192" s="116">
        <v>21</v>
      </c>
      <c r="AS192" s="116" t="s">
        <v>3127</v>
      </c>
      <c r="BJ192" s="116">
        <v>30</v>
      </c>
      <c r="BK192" s="116" t="s">
        <v>3128</v>
      </c>
    </row>
    <row r="193" spans="42:63" x14ac:dyDescent="0.25">
      <c r="AP193" s="116">
        <v>20</v>
      </c>
      <c r="AQ193" s="116" t="s">
        <v>3129</v>
      </c>
      <c r="AR193" s="116">
        <v>21</v>
      </c>
      <c r="AS193" s="116" t="s">
        <v>3130</v>
      </c>
      <c r="BJ193" s="116">
        <v>30</v>
      </c>
      <c r="BK193" s="116" t="s">
        <v>2787</v>
      </c>
    </row>
    <row r="194" spans="42:63" x14ac:dyDescent="0.25">
      <c r="AP194" s="116">
        <v>20</v>
      </c>
      <c r="AQ194" s="116" t="s">
        <v>3131</v>
      </c>
      <c r="AR194" s="116">
        <v>21</v>
      </c>
      <c r="AS194" s="116" t="s">
        <v>3132</v>
      </c>
      <c r="BJ194" s="116">
        <v>30</v>
      </c>
      <c r="BK194" s="116" t="s">
        <v>3133</v>
      </c>
    </row>
    <row r="195" spans="42:63" x14ac:dyDescent="0.25">
      <c r="AP195" s="116">
        <v>20</v>
      </c>
      <c r="AQ195" s="116" t="s">
        <v>3134</v>
      </c>
      <c r="AR195" s="116">
        <v>21</v>
      </c>
      <c r="AS195" s="116" t="s">
        <v>3135</v>
      </c>
      <c r="BJ195" s="116">
        <v>30</v>
      </c>
      <c r="BK195" s="116" t="s">
        <v>3136</v>
      </c>
    </row>
    <row r="196" spans="42:63" x14ac:dyDescent="0.25">
      <c r="AP196" s="116">
        <v>20</v>
      </c>
      <c r="AQ196" s="116" t="s">
        <v>3137</v>
      </c>
      <c r="AR196" s="116">
        <v>21</v>
      </c>
      <c r="AS196" s="116" t="s">
        <v>1621</v>
      </c>
      <c r="BJ196" s="116">
        <v>30</v>
      </c>
      <c r="BK196" s="116" t="s">
        <v>3138</v>
      </c>
    </row>
    <row r="197" spans="42:63" x14ac:dyDescent="0.25">
      <c r="AP197" s="116">
        <v>20</v>
      </c>
      <c r="AQ197" s="116" t="s">
        <v>3139</v>
      </c>
      <c r="AR197" s="116">
        <v>21</v>
      </c>
      <c r="AS197" s="116" t="s">
        <v>2096</v>
      </c>
      <c r="BJ197" s="116">
        <v>30</v>
      </c>
      <c r="BK197" s="116" t="s">
        <v>1722</v>
      </c>
    </row>
    <row r="198" spans="42:63" x14ac:dyDescent="0.25">
      <c r="AP198" s="116">
        <v>20</v>
      </c>
      <c r="AQ198" s="116" t="s">
        <v>3140</v>
      </c>
      <c r="AR198" s="116">
        <v>21</v>
      </c>
      <c r="AS198" s="116" t="s">
        <v>3141</v>
      </c>
      <c r="BJ198" s="116">
        <v>30</v>
      </c>
      <c r="BK198" s="116" t="s">
        <v>3142</v>
      </c>
    </row>
    <row r="199" spans="42:63" x14ac:dyDescent="0.25">
      <c r="AP199" s="116">
        <v>20</v>
      </c>
      <c r="AQ199" s="116" t="s">
        <v>3143</v>
      </c>
      <c r="AR199" s="116">
        <v>21</v>
      </c>
      <c r="AS199" s="116" t="s">
        <v>3144</v>
      </c>
      <c r="BJ199" s="116">
        <v>30</v>
      </c>
      <c r="BK199" s="116" t="s">
        <v>3145</v>
      </c>
    </row>
    <row r="200" spans="42:63" x14ac:dyDescent="0.25">
      <c r="AP200" s="116">
        <v>20</v>
      </c>
      <c r="AQ200" s="116" t="s">
        <v>3146</v>
      </c>
      <c r="AR200" s="116">
        <v>21</v>
      </c>
      <c r="AS200" s="116" t="s">
        <v>3147</v>
      </c>
      <c r="BJ200" s="116">
        <v>30</v>
      </c>
      <c r="BK200" s="116" t="s">
        <v>3148</v>
      </c>
    </row>
    <row r="201" spans="42:63" x14ac:dyDescent="0.25">
      <c r="AP201" s="116">
        <v>20</v>
      </c>
      <c r="AQ201" s="116" t="s">
        <v>1657</v>
      </c>
      <c r="AR201" s="116">
        <v>21</v>
      </c>
      <c r="AS201" s="116" t="s">
        <v>3149</v>
      </c>
      <c r="BJ201" s="116">
        <v>30</v>
      </c>
      <c r="BK201" s="116" t="s">
        <v>3150</v>
      </c>
    </row>
    <row r="202" spans="42:63" x14ac:dyDescent="0.25">
      <c r="AP202" s="116">
        <v>20</v>
      </c>
      <c r="AQ202" s="116" t="s">
        <v>3151</v>
      </c>
      <c r="AR202" s="116">
        <v>21</v>
      </c>
      <c r="AS202" s="116" t="s">
        <v>3152</v>
      </c>
      <c r="BJ202" s="116">
        <v>30</v>
      </c>
      <c r="BK202" s="116" t="s">
        <v>3153</v>
      </c>
    </row>
    <row r="203" spans="42:63" x14ac:dyDescent="0.25">
      <c r="AP203" s="116">
        <v>20</v>
      </c>
      <c r="AQ203" s="116" t="s">
        <v>3154</v>
      </c>
      <c r="AR203" s="116">
        <v>21</v>
      </c>
      <c r="AS203" s="116" t="s">
        <v>3155</v>
      </c>
      <c r="BJ203" s="116">
        <v>30</v>
      </c>
      <c r="BK203" s="116" t="s">
        <v>3156</v>
      </c>
    </row>
    <row r="204" spans="42:63" x14ac:dyDescent="0.25">
      <c r="AP204" s="116">
        <v>20</v>
      </c>
      <c r="AQ204" s="116" t="s">
        <v>3157</v>
      </c>
      <c r="AR204" s="116">
        <v>21</v>
      </c>
      <c r="AS204" s="116" t="s">
        <v>3158</v>
      </c>
      <c r="BJ204" s="116">
        <v>30</v>
      </c>
      <c r="BK204" s="116" t="s">
        <v>3159</v>
      </c>
    </row>
    <row r="205" spans="42:63" x14ac:dyDescent="0.25">
      <c r="AP205" s="116">
        <v>20</v>
      </c>
      <c r="AQ205" s="116" t="s">
        <v>3160</v>
      </c>
      <c r="AR205" s="116">
        <v>21</v>
      </c>
      <c r="AS205" s="116" t="s">
        <v>3161</v>
      </c>
      <c r="BJ205" s="116">
        <v>30</v>
      </c>
      <c r="BK205" s="116" t="s">
        <v>3162</v>
      </c>
    </row>
    <row r="206" spans="42:63" x14ac:dyDescent="0.25">
      <c r="AP206" s="116">
        <v>20</v>
      </c>
      <c r="AQ206" s="116" t="s">
        <v>3163</v>
      </c>
      <c r="AR206" s="116">
        <v>21</v>
      </c>
      <c r="AS206" s="116" t="s">
        <v>3164</v>
      </c>
      <c r="BJ206" s="116">
        <v>30</v>
      </c>
      <c r="BK206" s="116" t="s">
        <v>3165</v>
      </c>
    </row>
    <row r="207" spans="42:63" x14ac:dyDescent="0.25">
      <c r="AP207" s="116">
        <v>20</v>
      </c>
      <c r="AQ207" s="116" t="s">
        <v>3166</v>
      </c>
      <c r="AR207" s="116">
        <v>21</v>
      </c>
      <c r="AS207" s="116" t="s">
        <v>3167</v>
      </c>
      <c r="BJ207" s="116">
        <v>30</v>
      </c>
      <c r="BK207" s="116" t="s">
        <v>3168</v>
      </c>
    </row>
    <row r="208" spans="42:63" x14ac:dyDescent="0.25">
      <c r="AP208" s="116">
        <v>20</v>
      </c>
      <c r="AQ208" s="116" t="s">
        <v>3169</v>
      </c>
      <c r="AR208" s="116">
        <v>21</v>
      </c>
      <c r="AS208" s="116" t="s">
        <v>3170</v>
      </c>
      <c r="BJ208" s="116">
        <v>30</v>
      </c>
      <c r="BK208" s="116" t="s">
        <v>3171</v>
      </c>
    </row>
    <row r="209" spans="42:63" x14ac:dyDescent="0.25">
      <c r="AP209" s="116">
        <v>20</v>
      </c>
      <c r="AQ209" s="116" t="s">
        <v>3172</v>
      </c>
      <c r="AR209" s="116">
        <v>21</v>
      </c>
      <c r="AS209" s="116" t="s">
        <v>3173</v>
      </c>
      <c r="BJ209" s="116">
        <v>30</v>
      </c>
      <c r="BK209" s="116" t="s">
        <v>1992</v>
      </c>
    </row>
    <row r="210" spans="42:63" x14ac:dyDescent="0.25">
      <c r="AP210" s="116">
        <v>20</v>
      </c>
      <c r="AQ210" s="116" t="s">
        <v>3174</v>
      </c>
      <c r="AR210" s="116">
        <v>21</v>
      </c>
      <c r="AS210" s="116" t="s">
        <v>3175</v>
      </c>
      <c r="BJ210" s="116">
        <v>30</v>
      </c>
      <c r="BK210" s="116" t="s">
        <v>2075</v>
      </c>
    </row>
    <row r="211" spans="42:63" x14ac:dyDescent="0.25">
      <c r="AP211" s="116">
        <v>20</v>
      </c>
      <c r="AQ211" s="116" t="s">
        <v>3176</v>
      </c>
      <c r="AR211" s="116">
        <v>21</v>
      </c>
      <c r="AS211" s="116" t="s">
        <v>3177</v>
      </c>
      <c r="BJ211" s="116">
        <v>30</v>
      </c>
      <c r="BK211" s="116" t="s">
        <v>3178</v>
      </c>
    </row>
    <row r="212" spans="42:63" x14ac:dyDescent="0.25">
      <c r="AP212" s="116">
        <v>20</v>
      </c>
      <c r="AQ212" s="116" t="s">
        <v>3179</v>
      </c>
      <c r="AR212" s="116">
        <v>21</v>
      </c>
      <c r="AS212" s="116" t="s">
        <v>3180</v>
      </c>
      <c r="BJ212" s="116">
        <v>30</v>
      </c>
      <c r="BK212" s="116" t="s">
        <v>3181</v>
      </c>
    </row>
    <row r="213" spans="42:63" x14ac:dyDescent="0.25">
      <c r="AP213" s="116">
        <v>20</v>
      </c>
      <c r="AQ213" s="116" t="s">
        <v>3182</v>
      </c>
      <c r="AR213" s="116">
        <v>21</v>
      </c>
      <c r="AS213" s="116" t="s">
        <v>2075</v>
      </c>
      <c r="BJ213" s="116">
        <v>30</v>
      </c>
      <c r="BK213" s="116" t="s">
        <v>3183</v>
      </c>
    </row>
    <row r="214" spans="42:63" x14ac:dyDescent="0.25">
      <c r="AP214" s="116">
        <v>20</v>
      </c>
      <c r="AQ214" s="116" t="s">
        <v>3184</v>
      </c>
      <c r="AR214" s="116">
        <v>21</v>
      </c>
      <c r="AS214" s="116" t="s">
        <v>3185</v>
      </c>
      <c r="BJ214" s="116">
        <v>30</v>
      </c>
      <c r="BK214" s="116" t="s">
        <v>3186</v>
      </c>
    </row>
    <row r="215" spans="42:63" x14ac:dyDescent="0.25">
      <c r="AP215" s="116">
        <v>20</v>
      </c>
      <c r="AQ215" s="116" t="s">
        <v>3187</v>
      </c>
      <c r="AR215" s="116">
        <v>21</v>
      </c>
      <c r="AS215" s="116" t="s">
        <v>3188</v>
      </c>
    </row>
    <row r="216" spans="42:63" x14ac:dyDescent="0.25">
      <c r="AP216" s="116">
        <v>20</v>
      </c>
      <c r="AQ216" s="116" t="s">
        <v>3189</v>
      </c>
      <c r="AR216" s="116">
        <v>21</v>
      </c>
      <c r="AS216" s="116" t="s">
        <v>3190</v>
      </c>
    </row>
    <row r="217" spans="42:63" x14ac:dyDescent="0.25">
      <c r="AP217" s="116">
        <v>20</v>
      </c>
      <c r="AQ217" s="116" t="s">
        <v>3191</v>
      </c>
      <c r="AR217" s="116">
        <v>21</v>
      </c>
      <c r="AS217" s="116" t="s">
        <v>3192</v>
      </c>
    </row>
    <row r="218" spans="42:63" x14ac:dyDescent="0.25">
      <c r="AP218" s="116">
        <v>20</v>
      </c>
      <c r="AQ218" s="116" t="s">
        <v>3193</v>
      </c>
      <c r="AR218" s="116">
        <v>21</v>
      </c>
      <c r="AS218" s="116" t="s">
        <v>3194</v>
      </c>
    </row>
    <row r="219" spans="42:63" x14ac:dyDescent="0.25">
      <c r="AP219" s="116">
        <v>20</v>
      </c>
      <c r="AQ219" s="116" t="s">
        <v>3195</v>
      </c>
      <c r="AR219" s="116">
        <v>21</v>
      </c>
      <c r="AS219" s="116" t="s">
        <v>3196</v>
      </c>
    </row>
    <row r="220" spans="42:63" x14ac:dyDescent="0.25">
      <c r="AP220" s="116">
        <v>20</v>
      </c>
      <c r="AQ220" s="116" t="s">
        <v>3197</v>
      </c>
    </row>
    <row r="221" spans="42:63" x14ac:dyDescent="0.25">
      <c r="AP221" s="116">
        <v>20</v>
      </c>
      <c r="AQ221" s="116" t="s">
        <v>3198</v>
      </c>
    </row>
    <row r="222" spans="42:63" x14ac:dyDescent="0.25">
      <c r="AP222" s="116">
        <v>20</v>
      </c>
      <c r="AQ222" s="116" t="s">
        <v>3199</v>
      </c>
    </row>
    <row r="223" spans="42:63" x14ac:dyDescent="0.25">
      <c r="AP223" s="116">
        <v>20</v>
      </c>
      <c r="AQ223" s="116" t="s">
        <v>3200</v>
      </c>
    </row>
    <row r="224" spans="42:63" x14ac:dyDescent="0.25">
      <c r="AP224" s="116">
        <v>20</v>
      </c>
      <c r="AQ224" s="116" t="s">
        <v>3201</v>
      </c>
    </row>
    <row r="225" spans="42:43" x14ac:dyDescent="0.25">
      <c r="AP225" s="116">
        <v>20</v>
      </c>
      <c r="AQ225" s="116" t="s">
        <v>3202</v>
      </c>
    </row>
    <row r="226" spans="42:43" x14ac:dyDescent="0.25">
      <c r="AP226" s="116">
        <v>20</v>
      </c>
      <c r="AQ226" s="116" t="s">
        <v>3203</v>
      </c>
    </row>
    <row r="227" spans="42:43" x14ac:dyDescent="0.25">
      <c r="AP227" s="116">
        <v>20</v>
      </c>
      <c r="AQ227" s="116" t="s">
        <v>3204</v>
      </c>
    </row>
    <row r="228" spans="42:43" x14ac:dyDescent="0.25">
      <c r="AP228" s="116">
        <v>20</v>
      </c>
      <c r="AQ228" s="116" t="s">
        <v>3205</v>
      </c>
    </row>
    <row r="229" spans="42:43" x14ac:dyDescent="0.25">
      <c r="AP229" s="116">
        <v>20</v>
      </c>
      <c r="AQ229" s="116" t="s">
        <v>3206</v>
      </c>
    </row>
    <row r="230" spans="42:43" x14ac:dyDescent="0.25">
      <c r="AP230" s="116">
        <v>20</v>
      </c>
      <c r="AQ230" s="116" t="s">
        <v>3207</v>
      </c>
    </row>
    <row r="231" spans="42:43" x14ac:dyDescent="0.25">
      <c r="AP231" s="116">
        <v>20</v>
      </c>
      <c r="AQ231" s="116" t="s">
        <v>3208</v>
      </c>
    </row>
    <row r="232" spans="42:43" x14ac:dyDescent="0.25">
      <c r="AP232" s="116">
        <v>20</v>
      </c>
      <c r="AQ232" s="116" t="s">
        <v>3209</v>
      </c>
    </row>
    <row r="233" spans="42:43" x14ac:dyDescent="0.25">
      <c r="AP233" s="116">
        <v>20</v>
      </c>
      <c r="AQ233" s="116" t="s">
        <v>3210</v>
      </c>
    </row>
    <row r="234" spans="42:43" x14ac:dyDescent="0.25">
      <c r="AP234" s="116">
        <v>20</v>
      </c>
      <c r="AQ234" s="116" t="s">
        <v>3211</v>
      </c>
    </row>
    <row r="235" spans="42:43" x14ac:dyDescent="0.25">
      <c r="AP235" s="116">
        <v>20</v>
      </c>
      <c r="AQ235" s="116" t="s">
        <v>3212</v>
      </c>
    </row>
    <row r="236" spans="42:43" x14ac:dyDescent="0.25">
      <c r="AP236" s="116">
        <v>20</v>
      </c>
      <c r="AQ236" s="116" t="s">
        <v>3213</v>
      </c>
    </row>
    <row r="237" spans="42:43" x14ac:dyDescent="0.25">
      <c r="AP237" s="116">
        <v>20</v>
      </c>
      <c r="AQ237" s="116" t="s">
        <v>3214</v>
      </c>
    </row>
    <row r="238" spans="42:43" x14ac:dyDescent="0.25">
      <c r="AP238" s="116">
        <v>20</v>
      </c>
      <c r="AQ238" s="116" t="s">
        <v>3215</v>
      </c>
    </row>
    <row r="239" spans="42:43" x14ac:dyDescent="0.25">
      <c r="AP239" s="116">
        <v>20</v>
      </c>
      <c r="AQ239" s="116" t="s">
        <v>3216</v>
      </c>
    </row>
    <row r="240" spans="42:43" x14ac:dyDescent="0.25">
      <c r="AP240" s="116">
        <v>20</v>
      </c>
      <c r="AQ240" s="116" t="s">
        <v>3217</v>
      </c>
    </row>
    <row r="241" spans="42:43" x14ac:dyDescent="0.25">
      <c r="AP241" s="116">
        <v>20</v>
      </c>
      <c r="AQ241" s="116" t="s">
        <v>3218</v>
      </c>
    </row>
    <row r="242" spans="42:43" x14ac:dyDescent="0.25">
      <c r="AP242" s="116">
        <v>20</v>
      </c>
      <c r="AQ242" s="116" t="s">
        <v>3219</v>
      </c>
    </row>
    <row r="243" spans="42:43" x14ac:dyDescent="0.25">
      <c r="AP243" s="116">
        <v>20</v>
      </c>
      <c r="AQ243" s="116" t="s">
        <v>3220</v>
      </c>
    </row>
    <row r="244" spans="42:43" x14ac:dyDescent="0.25">
      <c r="AP244" s="116">
        <v>20</v>
      </c>
      <c r="AQ244" s="116" t="s">
        <v>3221</v>
      </c>
    </row>
    <row r="245" spans="42:43" x14ac:dyDescent="0.25">
      <c r="AP245" s="116">
        <v>20</v>
      </c>
      <c r="AQ245" s="116" t="s">
        <v>3222</v>
      </c>
    </row>
    <row r="246" spans="42:43" x14ac:dyDescent="0.25">
      <c r="AP246" s="116">
        <v>20</v>
      </c>
      <c r="AQ246" s="116" t="s">
        <v>3223</v>
      </c>
    </row>
    <row r="247" spans="42:43" x14ac:dyDescent="0.25">
      <c r="AP247" s="116">
        <v>20</v>
      </c>
      <c r="AQ247" s="116" t="s">
        <v>3224</v>
      </c>
    </row>
    <row r="248" spans="42:43" x14ac:dyDescent="0.25">
      <c r="AP248" s="116">
        <v>20</v>
      </c>
      <c r="AQ248" s="116" t="s">
        <v>3225</v>
      </c>
    </row>
    <row r="249" spans="42:43" x14ac:dyDescent="0.25">
      <c r="AP249" s="116">
        <v>20</v>
      </c>
      <c r="AQ249" s="116" t="s">
        <v>3226</v>
      </c>
    </row>
    <row r="250" spans="42:43" x14ac:dyDescent="0.25">
      <c r="AP250" s="116">
        <v>20</v>
      </c>
      <c r="AQ250" s="116" t="s">
        <v>3227</v>
      </c>
    </row>
    <row r="251" spans="42:43" x14ac:dyDescent="0.25">
      <c r="AP251" s="116">
        <v>20</v>
      </c>
      <c r="AQ251" s="116" t="s">
        <v>3228</v>
      </c>
    </row>
    <row r="252" spans="42:43" x14ac:dyDescent="0.25">
      <c r="AP252" s="116">
        <v>20</v>
      </c>
      <c r="AQ252" s="116" t="s">
        <v>3229</v>
      </c>
    </row>
    <row r="253" spans="42:43" x14ac:dyDescent="0.25">
      <c r="AP253" s="116">
        <v>20</v>
      </c>
      <c r="AQ253" s="116" t="s">
        <v>3230</v>
      </c>
    </row>
    <row r="254" spans="42:43" x14ac:dyDescent="0.25">
      <c r="AP254" s="116">
        <v>20</v>
      </c>
      <c r="AQ254" s="116" t="s">
        <v>3231</v>
      </c>
    </row>
    <row r="255" spans="42:43" x14ac:dyDescent="0.25">
      <c r="AP255" s="116">
        <v>20</v>
      </c>
      <c r="AQ255" s="116" t="s">
        <v>3232</v>
      </c>
    </row>
    <row r="256" spans="42:43" x14ac:dyDescent="0.25">
      <c r="AP256" s="116">
        <v>20</v>
      </c>
      <c r="AQ256" s="116" t="s">
        <v>3233</v>
      </c>
    </row>
    <row r="257" spans="42:43" x14ac:dyDescent="0.25">
      <c r="AP257" s="116">
        <v>20</v>
      </c>
      <c r="AQ257" s="116" t="s">
        <v>3234</v>
      </c>
    </row>
    <row r="258" spans="42:43" x14ac:dyDescent="0.25">
      <c r="AP258" s="116">
        <v>20</v>
      </c>
      <c r="AQ258" s="116" t="s">
        <v>3235</v>
      </c>
    </row>
    <row r="259" spans="42:43" x14ac:dyDescent="0.25">
      <c r="AP259" s="116">
        <v>20</v>
      </c>
      <c r="AQ259" s="116" t="s">
        <v>3236</v>
      </c>
    </row>
    <row r="260" spans="42:43" x14ac:dyDescent="0.25">
      <c r="AP260" s="116">
        <v>20</v>
      </c>
      <c r="AQ260" s="116" t="s">
        <v>3237</v>
      </c>
    </row>
    <row r="261" spans="42:43" x14ac:dyDescent="0.25">
      <c r="AP261" s="116">
        <v>20</v>
      </c>
      <c r="AQ261" s="116" t="s">
        <v>3238</v>
      </c>
    </row>
    <row r="262" spans="42:43" x14ac:dyDescent="0.25">
      <c r="AP262" s="116">
        <v>20</v>
      </c>
      <c r="AQ262" s="116" t="s">
        <v>3239</v>
      </c>
    </row>
    <row r="263" spans="42:43" x14ac:dyDescent="0.25">
      <c r="AP263" s="116">
        <v>20</v>
      </c>
      <c r="AQ263" s="116" t="s">
        <v>3240</v>
      </c>
    </row>
    <row r="264" spans="42:43" x14ac:dyDescent="0.25">
      <c r="AP264" s="116">
        <v>20</v>
      </c>
      <c r="AQ264" s="116" t="s">
        <v>3241</v>
      </c>
    </row>
    <row r="265" spans="42:43" x14ac:dyDescent="0.25">
      <c r="AP265" s="116">
        <v>20</v>
      </c>
      <c r="AQ265" s="116" t="s">
        <v>3242</v>
      </c>
    </row>
    <row r="266" spans="42:43" x14ac:dyDescent="0.25">
      <c r="AP266" s="116">
        <v>20</v>
      </c>
      <c r="AQ266" s="116" t="s">
        <v>3243</v>
      </c>
    </row>
    <row r="267" spans="42:43" x14ac:dyDescent="0.25">
      <c r="AP267" s="116">
        <v>20</v>
      </c>
      <c r="AQ267" s="116" t="s">
        <v>3244</v>
      </c>
    </row>
    <row r="268" spans="42:43" x14ac:dyDescent="0.25">
      <c r="AP268" s="116">
        <v>20</v>
      </c>
      <c r="AQ268" s="116" t="s">
        <v>3245</v>
      </c>
    </row>
    <row r="269" spans="42:43" x14ac:dyDescent="0.25">
      <c r="AP269" s="116">
        <v>20</v>
      </c>
      <c r="AQ269" s="116" t="s">
        <v>3246</v>
      </c>
    </row>
    <row r="270" spans="42:43" x14ac:dyDescent="0.25">
      <c r="AP270" s="116">
        <v>20</v>
      </c>
      <c r="AQ270" s="116" t="s">
        <v>3247</v>
      </c>
    </row>
    <row r="271" spans="42:43" x14ac:dyDescent="0.25">
      <c r="AP271" s="116">
        <v>20</v>
      </c>
      <c r="AQ271" s="116" t="s">
        <v>3248</v>
      </c>
    </row>
    <row r="272" spans="42:43" x14ac:dyDescent="0.25">
      <c r="AP272" s="116">
        <v>20</v>
      </c>
      <c r="AQ272" s="116" t="s">
        <v>3249</v>
      </c>
    </row>
    <row r="273" spans="42:43" x14ac:dyDescent="0.25">
      <c r="AP273" s="116">
        <v>20</v>
      </c>
      <c r="AQ273" s="116" t="s">
        <v>3250</v>
      </c>
    </row>
    <row r="274" spans="42:43" x14ac:dyDescent="0.25">
      <c r="AP274" s="116">
        <v>20</v>
      </c>
      <c r="AQ274" s="116" t="s">
        <v>3251</v>
      </c>
    </row>
    <row r="275" spans="42:43" x14ac:dyDescent="0.25">
      <c r="AP275" s="116">
        <v>20</v>
      </c>
      <c r="AQ275" s="116" t="s">
        <v>3252</v>
      </c>
    </row>
    <row r="276" spans="42:43" x14ac:dyDescent="0.25">
      <c r="AP276" s="116">
        <v>20</v>
      </c>
      <c r="AQ276" s="116" t="s">
        <v>3253</v>
      </c>
    </row>
    <row r="277" spans="42:43" x14ac:dyDescent="0.25">
      <c r="AP277" s="116">
        <v>20</v>
      </c>
      <c r="AQ277" s="116" t="s">
        <v>3254</v>
      </c>
    </row>
    <row r="278" spans="42:43" x14ac:dyDescent="0.25">
      <c r="AP278" s="116">
        <v>20</v>
      </c>
      <c r="AQ278" s="116" t="s">
        <v>3255</v>
      </c>
    </row>
    <row r="279" spans="42:43" x14ac:dyDescent="0.25">
      <c r="AP279" s="116">
        <v>20</v>
      </c>
      <c r="AQ279" s="116" t="s">
        <v>3256</v>
      </c>
    </row>
    <row r="280" spans="42:43" x14ac:dyDescent="0.25">
      <c r="AP280" s="116">
        <v>20</v>
      </c>
      <c r="AQ280" s="116" t="s">
        <v>3257</v>
      </c>
    </row>
    <row r="281" spans="42:43" x14ac:dyDescent="0.25">
      <c r="AP281" s="116">
        <v>20</v>
      </c>
      <c r="AQ281" s="116" t="s">
        <v>3258</v>
      </c>
    </row>
    <row r="282" spans="42:43" x14ac:dyDescent="0.25">
      <c r="AP282" s="116">
        <v>20</v>
      </c>
      <c r="AQ282" s="116" t="s">
        <v>3259</v>
      </c>
    </row>
    <row r="283" spans="42:43" x14ac:dyDescent="0.25">
      <c r="AP283" s="116">
        <v>20</v>
      </c>
      <c r="AQ283" s="116" t="s">
        <v>3260</v>
      </c>
    </row>
    <row r="284" spans="42:43" x14ac:dyDescent="0.25">
      <c r="AP284" s="116">
        <v>20</v>
      </c>
      <c r="AQ284" s="116" t="s">
        <v>3261</v>
      </c>
    </row>
    <row r="285" spans="42:43" x14ac:dyDescent="0.25">
      <c r="AP285" s="116">
        <v>20</v>
      </c>
      <c r="AQ285" s="116" t="s">
        <v>3262</v>
      </c>
    </row>
    <row r="286" spans="42:43" x14ac:dyDescent="0.25">
      <c r="AP286" s="116">
        <v>20</v>
      </c>
      <c r="AQ286" s="116" t="s">
        <v>3263</v>
      </c>
    </row>
    <row r="287" spans="42:43" x14ac:dyDescent="0.25">
      <c r="AP287" s="116">
        <v>20</v>
      </c>
      <c r="AQ287" s="116" t="s">
        <v>3264</v>
      </c>
    </row>
    <row r="288" spans="42:43" x14ac:dyDescent="0.25">
      <c r="AP288" s="116">
        <v>20</v>
      </c>
      <c r="AQ288" s="116" t="s">
        <v>3265</v>
      </c>
    </row>
    <row r="289" spans="42:43" x14ac:dyDescent="0.25">
      <c r="AP289" s="116">
        <v>20</v>
      </c>
      <c r="AQ289" s="116" t="s">
        <v>3266</v>
      </c>
    </row>
    <row r="290" spans="42:43" x14ac:dyDescent="0.25">
      <c r="AP290" s="116">
        <v>20</v>
      </c>
      <c r="AQ290" s="116" t="s">
        <v>3267</v>
      </c>
    </row>
    <row r="291" spans="42:43" x14ac:dyDescent="0.25">
      <c r="AP291" s="116">
        <v>20</v>
      </c>
      <c r="AQ291" s="116" t="s">
        <v>3268</v>
      </c>
    </row>
    <row r="292" spans="42:43" x14ac:dyDescent="0.25">
      <c r="AP292" s="116">
        <v>20</v>
      </c>
      <c r="AQ292" s="116" t="s">
        <v>3269</v>
      </c>
    </row>
    <row r="293" spans="42:43" x14ac:dyDescent="0.25">
      <c r="AP293" s="116">
        <v>20</v>
      </c>
      <c r="AQ293" s="116" t="s">
        <v>2050</v>
      </c>
    </row>
    <row r="294" spans="42:43" x14ac:dyDescent="0.25">
      <c r="AP294" s="116">
        <v>20</v>
      </c>
      <c r="AQ294" s="116" t="s">
        <v>3270</v>
      </c>
    </row>
    <row r="295" spans="42:43" x14ac:dyDescent="0.25">
      <c r="AP295" s="116">
        <v>20</v>
      </c>
      <c r="AQ295" s="116" t="s">
        <v>3271</v>
      </c>
    </row>
    <row r="296" spans="42:43" x14ac:dyDescent="0.25">
      <c r="AP296" s="116">
        <v>20</v>
      </c>
      <c r="AQ296" s="116" t="s">
        <v>3272</v>
      </c>
    </row>
    <row r="297" spans="42:43" x14ac:dyDescent="0.25">
      <c r="AP297" s="116">
        <v>20</v>
      </c>
      <c r="AQ297" s="116" t="s">
        <v>3273</v>
      </c>
    </row>
    <row r="298" spans="42:43" x14ac:dyDescent="0.25">
      <c r="AP298" s="116">
        <v>20</v>
      </c>
      <c r="AQ298" s="116" t="s">
        <v>3274</v>
      </c>
    </row>
    <row r="299" spans="42:43" x14ac:dyDescent="0.25">
      <c r="AP299" s="116">
        <v>20</v>
      </c>
      <c r="AQ299" s="116" t="s">
        <v>3275</v>
      </c>
    </row>
    <row r="300" spans="42:43" x14ac:dyDescent="0.25">
      <c r="AP300" s="116">
        <v>20</v>
      </c>
      <c r="AQ300" s="116" t="s">
        <v>3276</v>
      </c>
    </row>
    <row r="301" spans="42:43" x14ac:dyDescent="0.25">
      <c r="AP301" s="116">
        <v>20</v>
      </c>
      <c r="AQ301" s="116" t="s">
        <v>3277</v>
      </c>
    </row>
    <row r="302" spans="42:43" x14ac:dyDescent="0.25">
      <c r="AP302" s="116">
        <v>20</v>
      </c>
      <c r="AQ302" s="116" t="s">
        <v>3278</v>
      </c>
    </row>
    <row r="303" spans="42:43" x14ac:dyDescent="0.25">
      <c r="AP303" s="116">
        <v>20</v>
      </c>
      <c r="AQ303" s="116" t="s">
        <v>3279</v>
      </c>
    </row>
    <row r="304" spans="42:43" x14ac:dyDescent="0.25">
      <c r="AP304" s="116">
        <v>20</v>
      </c>
      <c r="AQ304" s="116" t="s">
        <v>3280</v>
      </c>
    </row>
    <row r="305" spans="42:43" x14ac:dyDescent="0.25">
      <c r="AP305" s="116">
        <v>20</v>
      </c>
      <c r="AQ305" s="116" t="s">
        <v>3281</v>
      </c>
    </row>
    <row r="306" spans="42:43" x14ac:dyDescent="0.25">
      <c r="AP306" s="116">
        <v>20</v>
      </c>
      <c r="AQ306" s="116" t="s">
        <v>3282</v>
      </c>
    </row>
    <row r="307" spans="42:43" x14ac:dyDescent="0.25">
      <c r="AP307" s="116">
        <v>20</v>
      </c>
      <c r="AQ307" s="116" t="s">
        <v>3283</v>
      </c>
    </row>
    <row r="308" spans="42:43" x14ac:dyDescent="0.25">
      <c r="AP308" s="116">
        <v>20</v>
      </c>
      <c r="AQ308" s="116" t="s">
        <v>3284</v>
      </c>
    </row>
    <row r="309" spans="42:43" x14ac:dyDescent="0.25">
      <c r="AP309" s="116">
        <v>20</v>
      </c>
      <c r="AQ309" s="116" t="s">
        <v>3285</v>
      </c>
    </row>
    <row r="310" spans="42:43" x14ac:dyDescent="0.25">
      <c r="AP310" s="116">
        <v>20</v>
      </c>
      <c r="AQ310" s="116" t="s">
        <v>3286</v>
      </c>
    </row>
    <row r="311" spans="42:43" x14ac:dyDescent="0.25">
      <c r="AP311" s="116">
        <v>20</v>
      </c>
      <c r="AQ311" s="116" t="s">
        <v>3287</v>
      </c>
    </row>
    <row r="312" spans="42:43" x14ac:dyDescent="0.25">
      <c r="AP312" s="116">
        <v>20</v>
      </c>
      <c r="AQ312" s="116" t="s">
        <v>3288</v>
      </c>
    </row>
    <row r="313" spans="42:43" x14ac:dyDescent="0.25">
      <c r="AP313" s="116">
        <v>20</v>
      </c>
      <c r="AQ313" s="116" t="s">
        <v>3289</v>
      </c>
    </row>
    <row r="314" spans="42:43" x14ac:dyDescent="0.25">
      <c r="AP314" s="116">
        <v>20</v>
      </c>
      <c r="AQ314" s="116" t="s">
        <v>3290</v>
      </c>
    </row>
    <row r="315" spans="42:43" x14ac:dyDescent="0.25">
      <c r="AP315" s="116">
        <v>20</v>
      </c>
      <c r="AQ315" s="116" t="s">
        <v>3291</v>
      </c>
    </row>
    <row r="316" spans="42:43" x14ac:dyDescent="0.25">
      <c r="AP316" s="116">
        <v>20</v>
      </c>
      <c r="AQ316" s="116" t="s">
        <v>3292</v>
      </c>
    </row>
    <row r="317" spans="42:43" x14ac:dyDescent="0.25">
      <c r="AP317" s="116">
        <v>20</v>
      </c>
      <c r="AQ317" s="116" t="s">
        <v>3293</v>
      </c>
    </row>
    <row r="318" spans="42:43" x14ac:dyDescent="0.25">
      <c r="AP318" s="116">
        <v>20</v>
      </c>
      <c r="AQ318" s="116" t="s">
        <v>3294</v>
      </c>
    </row>
    <row r="319" spans="42:43" x14ac:dyDescent="0.25">
      <c r="AP319" s="116">
        <v>20</v>
      </c>
      <c r="AQ319" s="116" t="s">
        <v>3295</v>
      </c>
    </row>
    <row r="320" spans="42:43" x14ac:dyDescent="0.25">
      <c r="AP320" s="116">
        <v>20</v>
      </c>
      <c r="AQ320" s="116" t="s">
        <v>3296</v>
      </c>
    </row>
    <row r="321" spans="42:43" x14ac:dyDescent="0.25">
      <c r="AP321" s="116">
        <v>20</v>
      </c>
      <c r="AQ321" s="116" t="s">
        <v>3297</v>
      </c>
    </row>
    <row r="322" spans="42:43" x14ac:dyDescent="0.25">
      <c r="AP322" s="116">
        <v>20</v>
      </c>
      <c r="AQ322" s="116" t="s">
        <v>3298</v>
      </c>
    </row>
    <row r="323" spans="42:43" x14ac:dyDescent="0.25">
      <c r="AP323" s="116">
        <v>20</v>
      </c>
      <c r="AQ323" s="116" t="s">
        <v>3299</v>
      </c>
    </row>
    <row r="324" spans="42:43" x14ac:dyDescent="0.25">
      <c r="AP324" s="116">
        <v>20</v>
      </c>
      <c r="AQ324" s="116" t="s">
        <v>3300</v>
      </c>
    </row>
    <row r="325" spans="42:43" x14ac:dyDescent="0.25">
      <c r="AP325" s="116">
        <v>20</v>
      </c>
      <c r="AQ325" s="116" t="s">
        <v>3301</v>
      </c>
    </row>
    <row r="326" spans="42:43" x14ac:dyDescent="0.25">
      <c r="AP326" s="116">
        <v>20</v>
      </c>
      <c r="AQ326" s="116" t="s">
        <v>3302</v>
      </c>
    </row>
    <row r="327" spans="42:43" x14ac:dyDescent="0.25">
      <c r="AP327" s="116">
        <v>20</v>
      </c>
      <c r="AQ327" s="116" t="s">
        <v>3303</v>
      </c>
    </row>
    <row r="328" spans="42:43" x14ac:dyDescent="0.25">
      <c r="AP328" s="116">
        <v>20</v>
      </c>
      <c r="AQ328" s="116" t="s">
        <v>3304</v>
      </c>
    </row>
    <row r="329" spans="42:43" x14ac:dyDescent="0.25">
      <c r="AP329" s="116">
        <v>20</v>
      </c>
      <c r="AQ329" s="116" t="s">
        <v>3305</v>
      </c>
    </row>
    <row r="330" spans="42:43" x14ac:dyDescent="0.25">
      <c r="AP330" s="116">
        <v>20</v>
      </c>
      <c r="AQ330" s="116" t="s">
        <v>3306</v>
      </c>
    </row>
    <row r="331" spans="42:43" x14ac:dyDescent="0.25">
      <c r="AP331" s="116">
        <v>20</v>
      </c>
      <c r="AQ331" s="116" t="s">
        <v>3307</v>
      </c>
    </row>
    <row r="332" spans="42:43" x14ac:dyDescent="0.25">
      <c r="AP332" s="116">
        <v>20</v>
      </c>
      <c r="AQ332" s="116" t="s">
        <v>3308</v>
      </c>
    </row>
    <row r="333" spans="42:43" x14ac:dyDescent="0.25">
      <c r="AP333" s="116">
        <v>20</v>
      </c>
      <c r="AQ333" s="116" t="s">
        <v>3309</v>
      </c>
    </row>
    <row r="334" spans="42:43" x14ac:dyDescent="0.25">
      <c r="AP334" s="116">
        <v>20</v>
      </c>
      <c r="AQ334" s="116" t="s">
        <v>3310</v>
      </c>
    </row>
    <row r="335" spans="42:43" x14ac:dyDescent="0.25">
      <c r="AP335" s="116">
        <v>20</v>
      </c>
      <c r="AQ335" s="116" t="s">
        <v>3311</v>
      </c>
    </row>
    <row r="336" spans="42:43" x14ac:dyDescent="0.25">
      <c r="AP336" s="116">
        <v>20</v>
      </c>
      <c r="AQ336" s="116" t="s">
        <v>3312</v>
      </c>
    </row>
    <row r="337" spans="42:43" x14ac:dyDescent="0.25">
      <c r="AP337" s="116">
        <v>20</v>
      </c>
      <c r="AQ337" s="116" t="s">
        <v>3313</v>
      </c>
    </row>
    <row r="338" spans="42:43" x14ac:dyDescent="0.25">
      <c r="AP338" s="116">
        <v>20</v>
      </c>
      <c r="AQ338" s="116" t="s">
        <v>3314</v>
      </c>
    </row>
    <row r="339" spans="42:43" x14ac:dyDescent="0.25">
      <c r="AP339" s="116">
        <v>20</v>
      </c>
      <c r="AQ339" s="116" t="s">
        <v>3315</v>
      </c>
    </row>
    <row r="340" spans="42:43" x14ac:dyDescent="0.25">
      <c r="AP340" s="116">
        <v>20</v>
      </c>
      <c r="AQ340" s="116" t="s">
        <v>3316</v>
      </c>
    </row>
    <row r="341" spans="42:43" x14ac:dyDescent="0.25">
      <c r="AP341" s="116">
        <v>20</v>
      </c>
      <c r="AQ341" s="116" t="s">
        <v>3317</v>
      </c>
    </row>
    <row r="342" spans="42:43" x14ac:dyDescent="0.25">
      <c r="AP342" s="116">
        <v>20</v>
      </c>
      <c r="AQ342" s="116" t="s">
        <v>3318</v>
      </c>
    </row>
    <row r="343" spans="42:43" x14ac:dyDescent="0.25">
      <c r="AP343" s="116">
        <v>20</v>
      </c>
      <c r="AQ343" s="116" t="s">
        <v>3319</v>
      </c>
    </row>
    <row r="344" spans="42:43" x14ac:dyDescent="0.25">
      <c r="AP344" s="116">
        <v>20</v>
      </c>
      <c r="AQ344" s="116" t="s">
        <v>3320</v>
      </c>
    </row>
    <row r="345" spans="42:43" x14ac:dyDescent="0.25">
      <c r="AP345" s="116">
        <v>20</v>
      </c>
      <c r="AQ345" s="116" t="s">
        <v>3321</v>
      </c>
    </row>
    <row r="346" spans="42:43" x14ac:dyDescent="0.25">
      <c r="AP346" s="116">
        <v>20</v>
      </c>
      <c r="AQ346" s="116" t="s">
        <v>3322</v>
      </c>
    </row>
    <row r="347" spans="42:43" x14ac:dyDescent="0.25">
      <c r="AP347" s="116">
        <v>20</v>
      </c>
      <c r="AQ347" s="116" t="s">
        <v>3323</v>
      </c>
    </row>
    <row r="348" spans="42:43" x14ac:dyDescent="0.25">
      <c r="AP348" s="116">
        <v>20</v>
      </c>
      <c r="AQ348" s="116" t="s">
        <v>3324</v>
      </c>
    </row>
    <row r="349" spans="42:43" x14ac:dyDescent="0.25">
      <c r="AP349" s="116">
        <v>20</v>
      </c>
      <c r="AQ349" s="116" t="s">
        <v>3325</v>
      </c>
    </row>
    <row r="350" spans="42:43" x14ac:dyDescent="0.25">
      <c r="AP350" s="116">
        <v>20</v>
      </c>
      <c r="AQ350" s="116" t="s">
        <v>3326</v>
      </c>
    </row>
    <row r="351" spans="42:43" x14ac:dyDescent="0.25">
      <c r="AP351" s="116">
        <v>20</v>
      </c>
      <c r="AQ351" s="116" t="s">
        <v>3327</v>
      </c>
    </row>
    <row r="352" spans="42:43" x14ac:dyDescent="0.25">
      <c r="AP352" s="116">
        <v>20</v>
      </c>
      <c r="AQ352" s="116" t="s">
        <v>3328</v>
      </c>
    </row>
    <row r="353" spans="42:43" x14ac:dyDescent="0.25">
      <c r="AP353" s="116">
        <v>20</v>
      </c>
      <c r="AQ353" s="116" t="s">
        <v>3329</v>
      </c>
    </row>
    <row r="354" spans="42:43" x14ac:dyDescent="0.25">
      <c r="AP354" s="116">
        <v>20</v>
      </c>
      <c r="AQ354" s="116" t="s">
        <v>3330</v>
      </c>
    </row>
    <row r="355" spans="42:43" x14ac:dyDescent="0.25">
      <c r="AP355" s="116">
        <v>20</v>
      </c>
      <c r="AQ355" s="116" t="s">
        <v>3331</v>
      </c>
    </row>
    <row r="356" spans="42:43" x14ac:dyDescent="0.25">
      <c r="AP356" s="116">
        <v>20</v>
      </c>
      <c r="AQ356" s="116" t="s">
        <v>3332</v>
      </c>
    </row>
    <row r="357" spans="42:43" x14ac:dyDescent="0.25">
      <c r="AP357" s="116">
        <v>20</v>
      </c>
      <c r="AQ357" s="116" t="s">
        <v>3333</v>
      </c>
    </row>
    <row r="358" spans="42:43" x14ac:dyDescent="0.25">
      <c r="AP358" s="116">
        <v>20</v>
      </c>
      <c r="AQ358" s="116" t="s">
        <v>2431</v>
      </c>
    </row>
    <row r="359" spans="42:43" x14ac:dyDescent="0.25">
      <c r="AP359" s="116">
        <v>20</v>
      </c>
      <c r="AQ359" s="116" t="s">
        <v>3334</v>
      </c>
    </row>
    <row r="360" spans="42:43" x14ac:dyDescent="0.25">
      <c r="AP360" s="116">
        <v>20</v>
      </c>
      <c r="AQ360" s="116" t="s">
        <v>3335</v>
      </c>
    </row>
    <row r="361" spans="42:43" x14ac:dyDescent="0.25">
      <c r="AP361" s="116">
        <v>20</v>
      </c>
      <c r="AQ361" s="116" t="s">
        <v>3336</v>
      </c>
    </row>
    <row r="362" spans="42:43" x14ac:dyDescent="0.25">
      <c r="AP362" s="116">
        <v>20</v>
      </c>
      <c r="AQ362" s="116" t="s">
        <v>3337</v>
      </c>
    </row>
    <row r="363" spans="42:43" x14ac:dyDescent="0.25">
      <c r="AP363" s="116">
        <v>20</v>
      </c>
      <c r="AQ363" s="116" t="s">
        <v>3338</v>
      </c>
    </row>
    <row r="364" spans="42:43" x14ac:dyDescent="0.25">
      <c r="AP364" s="116">
        <v>20</v>
      </c>
      <c r="AQ364" s="116" t="s">
        <v>3339</v>
      </c>
    </row>
    <row r="365" spans="42:43" x14ac:dyDescent="0.25">
      <c r="AP365" s="116">
        <v>20</v>
      </c>
      <c r="AQ365" s="116" t="s">
        <v>3340</v>
      </c>
    </row>
    <row r="366" spans="42:43" x14ac:dyDescent="0.25">
      <c r="AP366" s="116">
        <v>20</v>
      </c>
      <c r="AQ366" s="116" t="s">
        <v>3341</v>
      </c>
    </row>
    <row r="367" spans="42:43" x14ac:dyDescent="0.25">
      <c r="AP367" s="116">
        <v>20</v>
      </c>
      <c r="AQ367" s="116" t="s">
        <v>3342</v>
      </c>
    </row>
    <row r="368" spans="42:43" x14ac:dyDescent="0.25">
      <c r="AP368" s="116">
        <v>20</v>
      </c>
      <c r="AQ368" s="116" t="s">
        <v>3343</v>
      </c>
    </row>
    <row r="369" spans="42:43" x14ac:dyDescent="0.25">
      <c r="AP369" s="116">
        <v>20</v>
      </c>
      <c r="AQ369" s="116" t="s">
        <v>3344</v>
      </c>
    </row>
    <row r="370" spans="42:43" x14ac:dyDescent="0.25">
      <c r="AP370" s="116">
        <v>20</v>
      </c>
      <c r="AQ370" s="116" t="s">
        <v>3345</v>
      </c>
    </row>
    <row r="371" spans="42:43" x14ac:dyDescent="0.25">
      <c r="AP371" s="116">
        <v>20</v>
      </c>
      <c r="AQ371" s="116" t="s">
        <v>3346</v>
      </c>
    </row>
    <row r="372" spans="42:43" x14ac:dyDescent="0.25">
      <c r="AP372" s="116">
        <v>20</v>
      </c>
      <c r="AQ372" s="116" t="s">
        <v>3347</v>
      </c>
    </row>
    <row r="373" spans="42:43" x14ac:dyDescent="0.25">
      <c r="AP373" s="116">
        <v>20</v>
      </c>
      <c r="AQ373" s="116" t="s">
        <v>3348</v>
      </c>
    </row>
    <row r="374" spans="42:43" x14ac:dyDescent="0.25">
      <c r="AP374" s="116">
        <v>20</v>
      </c>
      <c r="AQ374" s="116" t="s">
        <v>3349</v>
      </c>
    </row>
    <row r="375" spans="42:43" x14ac:dyDescent="0.25">
      <c r="AP375" s="116">
        <v>20</v>
      </c>
      <c r="AQ375" s="116" t="s">
        <v>3350</v>
      </c>
    </row>
    <row r="376" spans="42:43" x14ac:dyDescent="0.25">
      <c r="AP376" s="116">
        <v>20</v>
      </c>
      <c r="AQ376" s="116" t="s">
        <v>3351</v>
      </c>
    </row>
    <row r="377" spans="42:43" x14ac:dyDescent="0.25">
      <c r="AP377" s="116">
        <v>20</v>
      </c>
      <c r="AQ377" s="116" t="s">
        <v>3352</v>
      </c>
    </row>
    <row r="378" spans="42:43" x14ac:dyDescent="0.25">
      <c r="AP378" s="116">
        <v>20</v>
      </c>
      <c r="AQ378" s="116" t="s">
        <v>3353</v>
      </c>
    </row>
    <row r="379" spans="42:43" x14ac:dyDescent="0.25">
      <c r="AP379" s="116">
        <v>20</v>
      </c>
      <c r="AQ379" s="116" t="s">
        <v>3354</v>
      </c>
    </row>
    <row r="380" spans="42:43" x14ac:dyDescent="0.25">
      <c r="AP380" s="116">
        <v>20</v>
      </c>
      <c r="AQ380" s="116" t="s">
        <v>3355</v>
      </c>
    </row>
    <row r="381" spans="42:43" x14ac:dyDescent="0.25">
      <c r="AP381" s="116">
        <v>20</v>
      </c>
      <c r="AQ381" s="116" t="s">
        <v>3356</v>
      </c>
    </row>
    <row r="382" spans="42:43" x14ac:dyDescent="0.25">
      <c r="AP382" s="116">
        <v>20</v>
      </c>
      <c r="AQ382" s="116" t="s">
        <v>3357</v>
      </c>
    </row>
    <row r="383" spans="42:43" x14ac:dyDescent="0.25">
      <c r="AP383" s="116">
        <v>20</v>
      </c>
      <c r="AQ383" s="116" t="s">
        <v>3358</v>
      </c>
    </row>
    <row r="384" spans="42:43" x14ac:dyDescent="0.25">
      <c r="AP384" s="116">
        <v>20</v>
      </c>
      <c r="AQ384" s="116" t="s">
        <v>3359</v>
      </c>
    </row>
    <row r="385" spans="42:43" x14ac:dyDescent="0.25">
      <c r="AP385" s="116">
        <v>20</v>
      </c>
      <c r="AQ385" s="116" t="s">
        <v>3360</v>
      </c>
    </row>
    <row r="386" spans="42:43" x14ac:dyDescent="0.25">
      <c r="AP386" s="116">
        <v>20</v>
      </c>
      <c r="AQ386" s="116" t="s">
        <v>3361</v>
      </c>
    </row>
    <row r="387" spans="42:43" x14ac:dyDescent="0.25">
      <c r="AP387" s="116">
        <v>20</v>
      </c>
      <c r="AQ387" s="116" t="s">
        <v>3362</v>
      </c>
    </row>
    <row r="388" spans="42:43" x14ac:dyDescent="0.25">
      <c r="AP388" s="116">
        <v>20</v>
      </c>
      <c r="AQ388" s="116" t="s">
        <v>3363</v>
      </c>
    </row>
    <row r="389" spans="42:43" x14ac:dyDescent="0.25">
      <c r="AP389" s="116">
        <v>20</v>
      </c>
      <c r="AQ389" s="116" t="s">
        <v>3364</v>
      </c>
    </row>
    <row r="390" spans="42:43" x14ac:dyDescent="0.25">
      <c r="AP390" s="116">
        <v>20</v>
      </c>
      <c r="AQ390" s="116" t="s">
        <v>3365</v>
      </c>
    </row>
    <row r="391" spans="42:43" x14ac:dyDescent="0.25">
      <c r="AP391" s="116">
        <v>20</v>
      </c>
      <c r="AQ391" s="116" t="s">
        <v>3366</v>
      </c>
    </row>
    <row r="392" spans="42:43" x14ac:dyDescent="0.25">
      <c r="AP392" s="116">
        <v>20</v>
      </c>
      <c r="AQ392" s="116" t="s">
        <v>3367</v>
      </c>
    </row>
    <row r="393" spans="42:43" x14ac:dyDescent="0.25">
      <c r="AP393" s="116">
        <v>20</v>
      </c>
      <c r="AQ393" s="116" t="s">
        <v>3368</v>
      </c>
    </row>
    <row r="394" spans="42:43" x14ac:dyDescent="0.25">
      <c r="AP394" s="116">
        <v>20</v>
      </c>
      <c r="AQ394" s="116" t="s">
        <v>3369</v>
      </c>
    </row>
    <row r="395" spans="42:43" x14ac:dyDescent="0.25">
      <c r="AP395" s="116">
        <v>20</v>
      </c>
      <c r="AQ395" s="116" t="s">
        <v>3370</v>
      </c>
    </row>
    <row r="396" spans="42:43" x14ac:dyDescent="0.25">
      <c r="AP396" s="116">
        <v>20</v>
      </c>
      <c r="AQ396" s="116" t="s">
        <v>3371</v>
      </c>
    </row>
    <row r="397" spans="42:43" x14ac:dyDescent="0.25">
      <c r="AP397" s="116">
        <v>20</v>
      </c>
      <c r="AQ397" s="116" t="s">
        <v>3372</v>
      </c>
    </row>
    <row r="398" spans="42:43" x14ac:dyDescent="0.25">
      <c r="AP398" s="116">
        <v>20</v>
      </c>
      <c r="AQ398" s="116" t="s">
        <v>3373</v>
      </c>
    </row>
    <row r="399" spans="42:43" x14ac:dyDescent="0.25">
      <c r="AP399" s="116">
        <v>20</v>
      </c>
      <c r="AQ399" s="116" t="s">
        <v>3374</v>
      </c>
    </row>
    <row r="400" spans="42:43" x14ac:dyDescent="0.25">
      <c r="AP400" s="116">
        <v>20</v>
      </c>
      <c r="AQ400" s="116" t="s">
        <v>3375</v>
      </c>
    </row>
    <row r="401" spans="42:43" x14ac:dyDescent="0.25">
      <c r="AP401" s="116">
        <v>20</v>
      </c>
      <c r="AQ401" s="116" t="s">
        <v>3376</v>
      </c>
    </row>
    <row r="402" spans="42:43" x14ac:dyDescent="0.25">
      <c r="AP402" s="116">
        <v>20</v>
      </c>
      <c r="AQ402" s="116" t="s">
        <v>3377</v>
      </c>
    </row>
    <row r="403" spans="42:43" x14ac:dyDescent="0.25">
      <c r="AP403" s="116">
        <v>20</v>
      </c>
      <c r="AQ403" s="116" t="s">
        <v>3378</v>
      </c>
    </row>
    <row r="404" spans="42:43" x14ac:dyDescent="0.25">
      <c r="AP404" s="116">
        <v>20</v>
      </c>
      <c r="AQ404" s="116" t="s">
        <v>3379</v>
      </c>
    </row>
    <row r="405" spans="42:43" x14ac:dyDescent="0.25">
      <c r="AP405" s="116">
        <v>20</v>
      </c>
      <c r="AQ405" s="116" t="s">
        <v>3380</v>
      </c>
    </row>
    <row r="406" spans="42:43" x14ac:dyDescent="0.25">
      <c r="AP406" s="116">
        <v>20</v>
      </c>
      <c r="AQ406" s="116" t="s">
        <v>3381</v>
      </c>
    </row>
    <row r="407" spans="42:43" x14ac:dyDescent="0.25">
      <c r="AP407" s="116">
        <v>20</v>
      </c>
      <c r="AQ407" s="116" t="s">
        <v>3382</v>
      </c>
    </row>
    <row r="408" spans="42:43" x14ac:dyDescent="0.25">
      <c r="AP408" s="116">
        <v>20</v>
      </c>
      <c r="AQ408" s="116" t="s">
        <v>3383</v>
      </c>
    </row>
    <row r="409" spans="42:43" x14ac:dyDescent="0.25">
      <c r="AP409" s="116">
        <v>20</v>
      </c>
      <c r="AQ409" s="116" t="s">
        <v>3384</v>
      </c>
    </row>
    <row r="410" spans="42:43" x14ac:dyDescent="0.25">
      <c r="AP410" s="116">
        <v>20</v>
      </c>
      <c r="AQ410" s="116" t="s">
        <v>3385</v>
      </c>
    </row>
    <row r="411" spans="42:43" x14ac:dyDescent="0.25">
      <c r="AP411" s="116">
        <v>20</v>
      </c>
      <c r="AQ411" s="116" t="s">
        <v>3386</v>
      </c>
    </row>
    <row r="412" spans="42:43" x14ac:dyDescent="0.25">
      <c r="AP412" s="116">
        <v>20</v>
      </c>
      <c r="AQ412" s="116" t="s">
        <v>3387</v>
      </c>
    </row>
    <row r="413" spans="42:43" x14ac:dyDescent="0.25">
      <c r="AP413" s="116">
        <v>20</v>
      </c>
      <c r="AQ413" s="116" t="s">
        <v>3388</v>
      </c>
    </row>
    <row r="414" spans="42:43" x14ac:dyDescent="0.25">
      <c r="AP414" s="116">
        <v>20</v>
      </c>
      <c r="AQ414" s="116" t="s">
        <v>3389</v>
      </c>
    </row>
    <row r="415" spans="42:43" x14ac:dyDescent="0.25">
      <c r="AP415" s="116">
        <v>20</v>
      </c>
      <c r="AQ415" s="116" t="s">
        <v>3390</v>
      </c>
    </row>
    <row r="416" spans="42:43" x14ac:dyDescent="0.25">
      <c r="AP416" s="116">
        <v>20</v>
      </c>
      <c r="AQ416" s="116" t="s">
        <v>3391</v>
      </c>
    </row>
    <row r="417" spans="42:43" x14ac:dyDescent="0.25">
      <c r="AP417" s="116">
        <v>20</v>
      </c>
      <c r="AQ417" s="116" t="s">
        <v>3392</v>
      </c>
    </row>
    <row r="418" spans="42:43" x14ac:dyDescent="0.25">
      <c r="AP418" s="116">
        <v>20</v>
      </c>
      <c r="AQ418" s="116" t="s">
        <v>3393</v>
      </c>
    </row>
    <row r="419" spans="42:43" x14ac:dyDescent="0.25">
      <c r="AP419" s="116">
        <v>20</v>
      </c>
      <c r="AQ419" s="116" t="s">
        <v>3394</v>
      </c>
    </row>
    <row r="420" spans="42:43" x14ac:dyDescent="0.25">
      <c r="AP420" s="116">
        <v>20</v>
      </c>
      <c r="AQ420" s="116" t="s">
        <v>3395</v>
      </c>
    </row>
    <row r="421" spans="42:43" x14ac:dyDescent="0.25">
      <c r="AP421" s="116">
        <v>20</v>
      </c>
      <c r="AQ421" s="116" t="s">
        <v>3396</v>
      </c>
    </row>
    <row r="422" spans="42:43" x14ac:dyDescent="0.25">
      <c r="AP422" s="116">
        <v>20</v>
      </c>
      <c r="AQ422" s="116" t="s">
        <v>3397</v>
      </c>
    </row>
    <row r="423" spans="42:43" x14ac:dyDescent="0.25">
      <c r="AP423" s="116">
        <v>20</v>
      </c>
      <c r="AQ423" s="116" t="s">
        <v>3398</v>
      </c>
    </row>
    <row r="424" spans="42:43" x14ac:dyDescent="0.25">
      <c r="AP424" s="116">
        <v>20</v>
      </c>
      <c r="AQ424" s="116" t="s">
        <v>3399</v>
      </c>
    </row>
    <row r="425" spans="42:43" x14ac:dyDescent="0.25">
      <c r="AP425" s="116">
        <v>20</v>
      </c>
      <c r="AQ425" s="116" t="s">
        <v>3400</v>
      </c>
    </row>
    <row r="426" spans="42:43" x14ac:dyDescent="0.25">
      <c r="AP426" s="116">
        <v>20</v>
      </c>
      <c r="AQ426" s="116" t="s">
        <v>3401</v>
      </c>
    </row>
    <row r="427" spans="42:43" x14ac:dyDescent="0.25">
      <c r="AP427" s="116">
        <v>20</v>
      </c>
      <c r="AQ427" s="116" t="s">
        <v>3402</v>
      </c>
    </row>
    <row r="428" spans="42:43" x14ac:dyDescent="0.25">
      <c r="AP428" s="116">
        <v>20</v>
      </c>
      <c r="AQ428" s="116" t="s">
        <v>3403</v>
      </c>
    </row>
    <row r="429" spans="42:43" x14ac:dyDescent="0.25">
      <c r="AP429" s="116">
        <v>20</v>
      </c>
      <c r="AQ429" s="116" t="s">
        <v>3404</v>
      </c>
    </row>
    <row r="430" spans="42:43" x14ac:dyDescent="0.25">
      <c r="AP430" s="116">
        <v>20</v>
      </c>
      <c r="AQ430" s="116" t="s">
        <v>3405</v>
      </c>
    </row>
    <row r="431" spans="42:43" x14ac:dyDescent="0.25">
      <c r="AP431" s="116">
        <v>20</v>
      </c>
      <c r="AQ431" s="116" t="s">
        <v>3406</v>
      </c>
    </row>
    <row r="432" spans="42:43" x14ac:dyDescent="0.25">
      <c r="AP432" s="116">
        <v>20</v>
      </c>
      <c r="AQ432" s="116" t="s">
        <v>3407</v>
      </c>
    </row>
    <row r="433" spans="42:43" x14ac:dyDescent="0.25">
      <c r="AP433" s="116">
        <v>20</v>
      </c>
      <c r="AQ433" s="116" t="s">
        <v>3408</v>
      </c>
    </row>
    <row r="434" spans="42:43" x14ac:dyDescent="0.25">
      <c r="AP434" s="116">
        <v>20</v>
      </c>
      <c r="AQ434" s="116" t="s">
        <v>3409</v>
      </c>
    </row>
    <row r="435" spans="42:43" x14ac:dyDescent="0.25">
      <c r="AP435" s="116">
        <v>20</v>
      </c>
      <c r="AQ435" s="116" t="s">
        <v>3410</v>
      </c>
    </row>
    <row r="436" spans="42:43" x14ac:dyDescent="0.25">
      <c r="AP436" s="116">
        <v>20</v>
      </c>
      <c r="AQ436" s="116" t="s">
        <v>3411</v>
      </c>
    </row>
    <row r="437" spans="42:43" x14ac:dyDescent="0.25">
      <c r="AP437" s="116">
        <v>20</v>
      </c>
      <c r="AQ437" s="116" t="s">
        <v>3412</v>
      </c>
    </row>
    <row r="438" spans="42:43" x14ac:dyDescent="0.25">
      <c r="AP438" s="116">
        <v>20</v>
      </c>
      <c r="AQ438" s="116" t="s">
        <v>3413</v>
      </c>
    </row>
    <row r="439" spans="42:43" x14ac:dyDescent="0.25">
      <c r="AP439" s="116">
        <v>20</v>
      </c>
      <c r="AQ439" s="116" t="s">
        <v>3414</v>
      </c>
    </row>
    <row r="440" spans="42:43" x14ac:dyDescent="0.25">
      <c r="AP440" s="116">
        <v>20</v>
      </c>
      <c r="AQ440" s="116" t="s">
        <v>3415</v>
      </c>
    </row>
    <row r="441" spans="42:43" x14ac:dyDescent="0.25">
      <c r="AP441" s="116">
        <v>20</v>
      </c>
      <c r="AQ441" s="116" t="s">
        <v>3416</v>
      </c>
    </row>
    <row r="442" spans="42:43" x14ac:dyDescent="0.25">
      <c r="AP442" s="116">
        <v>20</v>
      </c>
      <c r="AQ442" s="116" t="s">
        <v>3417</v>
      </c>
    </row>
    <row r="443" spans="42:43" x14ac:dyDescent="0.25">
      <c r="AP443" s="116">
        <v>20</v>
      </c>
      <c r="AQ443" s="116" t="s">
        <v>3418</v>
      </c>
    </row>
    <row r="444" spans="42:43" x14ac:dyDescent="0.25">
      <c r="AP444" s="116">
        <v>20</v>
      </c>
      <c r="AQ444" s="116" t="s">
        <v>3419</v>
      </c>
    </row>
    <row r="445" spans="42:43" x14ac:dyDescent="0.25">
      <c r="AP445" s="116">
        <v>20</v>
      </c>
      <c r="AQ445" s="116" t="s">
        <v>3420</v>
      </c>
    </row>
    <row r="446" spans="42:43" x14ac:dyDescent="0.25">
      <c r="AP446" s="116">
        <v>20</v>
      </c>
      <c r="AQ446" s="116" t="s">
        <v>3421</v>
      </c>
    </row>
    <row r="447" spans="42:43" x14ac:dyDescent="0.25">
      <c r="AP447" s="116">
        <v>20</v>
      </c>
      <c r="AQ447" s="116" t="s">
        <v>3422</v>
      </c>
    </row>
    <row r="448" spans="42:43" x14ac:dyDescent="0.25">
      <c r="AP448" s="116">
        <v>20</v>
      </c>
      <c r="AQ448" s="116" t="s">
        <v>3423</v>
      </c>
    </row>
    <row r="449" spans="42:43" x14ac:dyDescent="0.25">
      <c r="AP449" s="116">
        <v>20</v>
      </c>
      <c r="AQ449" s="116" t="s">
        <v>3424</v>
      </c>
    </row>
    <row r="450" spans="42:43" x14ac:dyDescent="0.25">
      <c r="AP450" s="116">
        <v>20</v>
      </c>
      <c r="AQ450" s="116" t="s">
        <v>3425</v>
      </c>
    </row>
    <row r="451" spans="42:43" x14ac:dyDescent="0.25">
      <c r="AP451" s="116">
        <v>20</v>
      </c>
      <c r="AQ451" s="116" t="s">
        <v>3426</v>
      </c>
    </row>
    <row r="452" spans="42:43" x14ac:dyDescent="0.25">
      <c r="AP452" s="116">
        <v>20</v>
      </c>
      <c r="AQ452" s="116" t="s">
        <v>3427</v>
      </c>
    </row>
    <row r="453" spans="42:43" x14ac:dyDescent="0.25">
      <c r="AP453" s="116">
        <v>20</v>
      </c>
      <c r="AQ453" s="116" t="s">
        <v>3428</v>
      </c>
    </row>
    <row r="454" spans="42:43" x14ac:dyDescent="0.25">
      <c r="AP454" s="116">
        <v>20</v>
      </c>
      <c r="AQ454" s="116" t="s">
        <v>3429</v>
      </c>
    </row>
    <row r="455" spans="42:43" x14ac:dyDescent="0.25">
      <c r="AP455" s="116">
        <v>20</v>
      </c>
      <c r="AQ455" s="116" t="s">
        <v>3430</v>
      </c>
    </row>
    <row r="456" spans="42:43" x14ac:dyDescent="0.25">
      <c r="AP456" s="116">
        <v>20</v>
      </c>
      <c r="AQ456" s="116" t="s">
        <v>3431</v>
      </c>
    </row>
    <row r="457" spans="42:43" x14ac:dyDescent="0.25">
      <c r="AP457" s="116">
        <v>20</v>
      </c>
      <c r="AQ457" s="116" t="s">
        <v>3432</v>
      </c>
    </row>
    <row r="458" spans="42:43" x14ac:dyDescent="0.25">
      <c r="AP458" s="116">
        <v>20</v>
      </c>
      <c r="AQ458" s="116" t="s">
        <v>3433</v>
      </c>
    </row>
    <row r="459" spans="42:43" x14ac:dyDescent="0.25">
      <c r="AP459" s="116">
        <v>20</v>
      </c>
      <c r="AQ459" s="116" t="s">
        <v>3434</v>
      </c>
    </row>
    <row r="460" spans="42:43" x14ac:dyDescent="0.25">
      <c r="AP460" s="116">
        <v>20</v>
      </c>
      <c r="AQ460" s="116" t="s">
        <v>3435</v>
      </c>
    </row>
    <row r="461" spans="42:43" x14ac:dyDescent="0.25">
      <c r="AP461" s="116">
        <v>20</v>
      </c>
      <c r="AQ461" s="116" t="s">
        <v>3436</v>
      </c>
    </row>
    <row r="462" spans="42:43" x14ac:dyDescent="0.25">
      <c r="AP462" s="116">
        <v>20</v>
      </c>
      <c r="AQ462" s="116" t="s">
        <v>3437</v>
      </c>
    </row>
    <row r="463" spans="42:43" x14ac:dyDescent="0.25">
      <c r="AP463" s="116">
        <v>20</v>
      </c>
      <c r="AQ463" s="116" t="s">
        <v>3438</v>
      </c>
    </row>
    <row r="464" spans="42:43" x14ac:dyDescent="0.25">
      <c r="AP464" s="116">
        <v>20</v>
      </c>
      <c r="AQ464" s="116" t="s">
        <v>3439</v>
      </c>
    </row>
    <row r="465" spans="42:43" x14ac:dyDescent="0.25">
      <c r="AP465" s="116">
        <v>20</v>
      </c>
      <c r="AQ465" s="116" t="s">
        <v>3440</v>
      </c>
    </row>
    <row r="466" spans="42:43" x14ac:dyDescent="0.25">
      <c r="AP466" s="116">
        <v>20</v>
      </c>
      <c r="AQ466" s="116" t="s">
        <v>3441</v>
      </c>
    </row>
    <row r="467" spans="42:43" x14ac:dyDescent="0.25">
      <c r="AP467" s="116">
        <v>20</v>
      </c>
      <c r="AQ467" s="116" t="s">
        <v>3442</v>
      </c>
    </row>
    <row r="468" spans="42:43" x14ac:dyDescent="0.25">
      <c r="AP468" s="116">
        <v>20</v>
      </c>
      <c r="AQ468" s="116" t="s">
        <v>3443</v>
      </c>
    </row>
    <row r="469" spans="42:43" x14ac:dyDescent="0.25">
      <c r="AP469" s="116">
        <v>20</v>
      </c>
      <c r="AQ469" s="116" t="s">
        <v>3444</v>
      </c>
    </row>
    <row r="470" spans="42:43" x14ac:dyDescent="0.25">
      <c r="AP470" s="116">
        <v>20</v>
      </c>
      <c r="AQ470" s="116" t="s">
        <v>3445</v>
      </c>
    </row>
    <row r="471" spans="42:43" x14ac:dyDescent="0.25">
      <c r="AP471" s="116">
        <v>20</v>
      </c>
      <c r="AQ471" s="116" t="s">
        <v>3446</v>
      </c>
    </row>
    <row r="472" spans="42:43" x14ac:dyDescent="0.25">
      <c r="AP472" s="116">
        <v>20</v>
      </c>
      <c r="AQ472" s="116" t="s">
        <v>3447</v>
      </c>
    </row>
    <row r="473" spans="42:43" x14ac:dyDescent="0.25">
      <c r="AP473" s="116">
        <v>20</v>
      </c>
      <c r="AQ473" s="116" t="s">
        <v>3448</v>
      </c>
    </row>
    <row r="474" spans="42:43" x14ac:dyDescent="0.25">
      <c r="AP474" s="116">
        <v>20</v>
      </c>
      <c r="AQ474" s="116" t="s">
        <v>3449</v>
      </c>
    </row>
    <row r="475" spans="42:43" x14ac:dyDescent="0.25">
      <c r="AP475" s="116">
        <v>20</v>
      </c>
      <c r="AQ475" s="116" t="s">
        <v>3450</v>
      </c>
    </row>
    <row r="476" spans="42:43" x14ac:dyDescent="0.25">
      <c r="AP476" s="116">
        <v>20</v>
      </c>
      <c r="AQ476" s="116" t="s">
        <v>3451</v>
      </c>
    </row>
    <row r="477" spans="42:43" x14ac:dyDescent="0.25">
      <c r="AP477" s="116">
        <v>20</v>
      </c>
      <c r="AQ477" s="116" t="s">
        <v>3452</v>
      </c>
    </row>
    <row r="478" spans="42:43" x14ac:dyDescent="0.25">
      <c r="AP478" s="116">
        <v>20</v>
      </c>
      <c r="AQ478" s="116" t="s">
        <v>3453</v>
      </c>
    </row>
    <row r="479" spans="42:43" x14ac:dyDescent="0.25">
      <c r="AP479" s="116">
        <v>20</v>
      </c>
      <c r="AQ479" s="116" t="s">
        <v>3454</v>
      </c>
    </row>
    <row r="480" spans="42:43" x14ac:dyDescent="0.25">
      <c r="AP480" s="116">
        <v>20</v>
      </c>
      <c r="AQ480" s="116" t="s">
        <v>3455</v>
      </c>
    </row>
    <row r="481" spans="42:43" x14ac:dyDescent="0.25">
      <c r="AP481" s="116">
        <v>20</v>
      </c>
      <c r="AQ481" s="116" t="s">
        <v>3456</v>
      </c>
    </row>
    <row r="482" spans="42:43" x14ac:dyDescent="0.25">
      <c r="AP482" s="116">
        <v>20</v>
      </c>
      <c r="AQ482" s="116" t="s">
        <v>3457</v>
      </c>
    </row>
    <row r="483" spans="42:43" x14ac:dyDescent="0.25">
      <c r="AP483" s="116">
        <v>20</v>
      </c>
      <c r="AQ483" s="116" t="s">
        <v>3458</v>
      </c>
    </row>
    <row r="484" spans="42:43" x14ac:dyDescent="0.25">
      <c r="AP484" s="116">
        <v>20</v>
      </c>
      <c r="AQ484" s="116" t="s">
        <v>3459</v>
      </c>
    </row>
    <row r="485" spans="42:43" x14ac:dyDescent="0.25">
      <c r="AP485" s="116">
        <v>20</v>
      </c>
      <c r="AQ485" s="116" t="s">
        <v>3460</v>
      </c>
    </row>
    <row r="486" spans="42:43" x14ac:dyDescent="0.25">
      <c r="AP486" s="116">
        <v>20</v>
      </c>
      <c r="AQ486" s="116" t="s">
        <v>3461</v>
      </c>
    </row>
    <row r="487" spans="42:43" x14ac:dyDescent="0.25">
      <c r="AP487" s="116">
        <v>20</v>
      </c>
      <c r="AQ487" s="116" t="s">
        <v>3462</v>
      </c>
    </row>
    <row r="488" spans="42:43" x14ac:dyDescent="0.25">
      <c r="AP488" s="116">
        <v>20</v>
      </c>
      <c r="AQ488" s="116" t="s">
        <v>3463</v>
      </c>
    </row>
    <row r="489" spans="42:43" x14ac:dyDescent="0.25">
      <c r="AP489" s="116">
        <v>20</v>
      </c>
      <c r="AQ489" s="116" t="s">
        <v>3464</v>
      </c>
    </row>
    <row r="490" spans="42:43" x14ac:dyDescent="0.25">
      <c r="AP490" s="116">
        <v>20</v>
      </c>
      <c r="AQ490" s="116" t="s">
        <v>3465</v>
      </c>
    </row>
    <row r="491" spans="42:43" x14ac:dyDescent="0.25">
      <c r="AP491" s="116">
        <v>20</v>
      </c>
      <c r="AQ491" s="116" t="s">
        <v>3466</v>
      </c>
    </row>
    <row r="492" spans="42:43" x14ac:dyDescent="0.25">
      <c r="AP492" s="116">
        <v>20</v>
      </c>
      <c r="AQ492" s="116" t="s">
        <v>3467</v>
      </c>
    </row>
    <row r="493" spans="42:43" x14ac:dyDescent="0.25">
      <c r="AP493" s="116">
        <v>20</v>
      </c>
      <c r="AQ493" s="116" t="s">
        <v>3468</v>
      </c>
    </row>
    <row r="494" spans="42:43" x14ac:dyDescent="0.25">
      <c r="AP494" s="116">
        <v>20</v>
      </c>
      <c r="AQ494" s="116" t="s">
        <v>3469</v>
      </c>
    </row>
    <row r="495" spans="42:43" x14ac:dyDescent="0.25">
      <c r="AP495" s="116">
        <v>20</v>
      </c>
      <c r="AQ495" s="116" t="s">
        <v>3470</v>
      </c>
    </row>
    <row r="496" spans="42:43" x14ac:dyDescent="0.25">
      <c r="AP496" s="116">
        <v>20</v>
      </c>
      <c r="AQ496" s="116" t="s">
        <v>3471</v>
      </c>
    </row>
    <row r="497" spans="42:43" x14ac:dyDescent="0.25">
      <c r="AP497" s="116">
        <v>20</v>
      </c>
      <c r="AQ497" s="116" t="s">
        <v>3472</v>
      </c>
    </row>
    <row r="498" spans="42:43" x14ac:dyDescent="0.25">
      <c r="AP498" s="116">
        <v>20</v>
      </c>
      <c r="AQ498" s="116" t="s">
        <v>3473</v>
      </c>
    </row>
    <row r="499" spans="42:43" x14ac:dyDescent="0.25">
      <c r="AP499" s="116">
        <v>20</v>
      </c>
      <c r="AQ499" s="116" t="s">
        <v>3474</v>
      </c>
    </row>
    <row r="500" spans="42:43" x14ac:dyDescent="0.25">
      <c r="AP500" s="116">
        <v>20</v>
      </c>
      <c r="AQ500" s="116" t="s">
        <v>3475</v>
      </c>
    </row>
    <row r="501" spans="42:43" x14ac:dyDescent="0.25">
      <c r="AP501" s="116">
        <v>20</v>
      </c>
      <c r="AQ501" s="116" t="s">
        <v>3476</v>
      </c>
    </row>
    <row r="502" spans="42:43" x14ac:dyDescent="0.25">
      <c r="AP502" s="116">
        <v>20</v>
      </c>
      <c r="AQ502" s="116" t="s">
        <v>3477</v>
      </c>
    </row>
    <row r="503" spans="42:43" x14ac:dyDescent="0.25">
      <c r="AP503" s="116">
        <v>20</v>
      </c>
      <c r="AQ503" s="116" t="s">
        <v>3478</v>
      </c>
    </row>
    <row r="504" spans="42:43" x14ac:dyDescent="0.25">
      <c r="AP504" s="116">
        <v>20</v>
      </c>
      <c r="AQ504" s="116" t="s">
        <v>3479</v>
      </c>
    </row>
    <row r="505" spans="42:43" x14ac:dyDescent="0.25">
      <c r="AP505" s="116">
        <v>20</v>
      </c>
      <c r="AQ505" s="116" t="s">
        <v>3480</v>
      </c>
    </row>
    <row r="506" spans="42:43" x14ac:dyDescent="0.25">
      <c r="AP506" s="116">
        <v>20</v>
      </c>
      <c r="AQ506" s="116" t="s">
        <v>3481</v>
      </c>
    </row>
    <row r="507" spans="42:43" x14ac:dyDescent="0.25">
      <c r="AP507" s="116">
        <v>20</v>
      </c>
      <c r="AQ507" s="116" t="s">
        <v>3482</v>
      </c>
    </row>
    <row r="508" spans="42:43" x14ac:dyDescent="0.25">
      <c r="AP508" s="116">
        <v>20</v>
      </c>
      <c r="AQ508" s="116" t="s">
        <v>3483</v>
      </c>
    </row>
    <row r="509" spans="42:43" x14ac:dyDescent="0.25">
      <c r="AP509" s="116">
        <v>20</v>
      </c>
      <c r="AQ509" s="116" t="s">
        <v>3484</v>
      </c>
    </row>
    <row r="510" spans="42:43" x14ac:dyDescent="0.25">
      <c r="AP510" s="116">
        <v>20</v>
      </c>
      <c r="AQ510" s="116" t="s">
        <v>3485</v>
      </c>
    </row>
    <row r="511" spans="42:43" x14ac:dyDescent="0.25">
      <c r="AP511" s="116">
        <v>20</v>
      </c>
      <c r="AQ511" s="116" t="s">
        <v>3486</v>
      </c>
    </row>
    <row r="512" spans="42:43" x14ac:dyDescent="0.25">
      <c r="AP512" s="116">
        <v>20</v>
      </c>
      <c r="AQ512" s="116" t="s">
        <v>3487</v>
      </c>
    </row>
    <row r="513" spans="42:43" x14ac:dyDescent="0.25">
      <c r="AP513" s="116">
        <v>20</v>
      </c>
      <c r="AQ513" s="116" t="s">
        <v>3488</v>
      </c>
    </row>
    <row r="514" spans="42:43" x14ac:dyDescent="0.25">
      <c r="AP514" s="116">
        <v>20</v>
      </c>
      <c r="AQ514" s="116" t="s">
        <v>3489</v>
      </c>
    </row>
    <row r="515" spans="42:43" x14ac:dyDescent="0.25">
      <c r="AP515" s="116">
        <v>20</v>
      </c>
      <c r="AQ515" s="116" t="s">
        <v>3490</v>
      </c>
    </row>
    <row r="516" spans="42:43" x14ac:dyDescent="0.25">
      <c r="AP516" s="116">
        <v>20</v>
      </c>
      <c r="AQ516" s="116" t="s">
        <v>3491</v>
      </c>
    </row>
    <row r="517" spans="42:43" x14ac:dyDescent="0.25">
      <c r="AP517" s="116">
        <v>20</v>
      </c>
      <c r="AQ517" s="116" t="s">
        <v>3492</v>
      </c>
    </row>
    <row r="518" spans="42:43" x14ac:dyDescent="0.25">
      <c r="AP518" s="116">
        <v>20</v>
      </c>
      <c r="AQ518" s="116" t="s">
        <v>3493</v>
      </c>
    </row>
    <row r="519" spans="42:43" x14ac:dyDescent="0.25">
      <c r="AP519" s="116">
        <v>20</v>
      </c>
      <c r="AQ519" s="116" t="s">
        <v>3494</v>
      </c>
    </row>
    <row r="520" spans="42:43" x14ac:dyDescent="0.25">
      <c r="AP520" s="116">
        <v>20</v>
      </c>
      <c r="AQ520" s="116" t="s">
        <v>3495</v>
      </c>
    </row>
    <row r="521" spans="42:43" x14ac:dyDescent="0.25">
      <c r="AP521" s="116">
        <v>20</v>
      </c>
      <c r="AQ521" s="116" t="s">
        <v>3496</v>
      </c>
    </row>
    <row r="522" spans="42:43" x14ac:dyDescent="0.25">
      <c r="AP522" s="116">
        <v>20</v>
      </c>
      <c r="AQ522" s="116" t="s">
        <v>3497</v>
      </c>
    </row>
    <row r="523" spans="42:43" x14ac:dyDescent="0.25">
      <c r="AP523" s="116">
        <v>20</v>
      </c>
      <c r="AQ523" s="116" t="s">
        <v>3498</v>
      </c>
    </row>
    <row r="524" spans="42:43" x14ac:dyDescent="0.25">
      <c r="AP524" s="116">
        <v>20</v>
      </c>
      <c r="AQ524" s="116" t="s">
        <v>3499</v>
      </c>
    </row>
    <row r="525" spans="42:43" x14ac:dyDescent="0.25">
      <c r="AP525" s="116">
        <v>20</v>
      </c>
      <c r="AQ525" s="116" t="s">
        <v>3500</v>
      </c>
    </row>
    <row r="526" spans="42:43" x14ac:dyDescent="0.25">
      <c r="AP526" s="116">
        <v>20</v>
      </c>
      <c r="AQ526" s="116" t="s">
        <v>3501</v>
      </c>
    </row>
    <row r="527" spans="42:43" x14ac:dyDescent="0.25">
      <c r="AP527" s="116">
        <v>20</v>
      </c>
      <c r="AQ527" s="116" t="s">
        <v>3502</v>
      </c>
    </row>
    <row r="528" spans="42:43" x14ac:dyDescent="0.25">
      <c r="AP528" s="116">
        <v>20</v>
      </c>
      <c r="AQ528" s="116" t="s">
        <v>3503</v>
      </c>
    </row>
    <row r="529" spans="42:43" x14ac:dyDescent="0.25">
      <c r="AP529" s="116">
        <v>20</v>
      </c>
      <c r="AQ529" s="116" t="s">
        <v>3504</v>
      </c>
    </row>
    <row r="530" spans="42:43" x14ac:dyDescent="0.25">
      <c r="AP530" s="116">
        <v>20</v>
      </c>
      <c r="AQ530" s="116" t="s">
        <v>3505</v>
      </c>
    </row>
    <row r="531" spans="42:43" x14ac:dyDescent="0.25">
      <c r="AP531" s="116">
        <v>20</v>
      </c>
      <c r="AQ531" s="116" t="s">
        <v>3506</v>
      </c>
    </row>
    <row r="532" spans="42:43" x14ac:dyDescent="0.25">
      <c r="AP532" s="116">
        <v>20</v>
      </c>
      <c r="AQ532" s="116" t="s">
        <v>3507</v>
      </c>
    </row>
    <row r="533" spans="42:43" x14ac:dyDescent="0.25">
      <c r="AP533" s="116">
        <v>20</v>
      </c>
      <c r="AQ533" s="116" t="s">
        <v>3508</v>
      </c>
    </row>
    <row r="534" spans="42:43" x14ac:dyDescent="0.25">
      <c r="AP534" s="116">
        <v>20</v>
      </c>
      <c r="AQ534" s="116" t="s">
        <v>3509</v>
      </c>
    </row>
    <row r="535" spans="42:43" x14ac:dyDescent="0.25">
      <c r="AP535" s="116">
        <v>20</v>
      </c>
      <c r="AQ535" s="116" t="s">
        <v>3510</v>
      </c>
    </row>
    <row r="536" spans="42:43" x14ac:dyDescent="0.25">
      <c r="AP536" s="116">
        <v>20</v>
      </c>
      <c r="AQ536" s="116" t="s">
        <v>3511</v>
      </c>
    </row>
    <row r="537" spans="42:43" x14ac:dyDescent="0.25">
      <c r="AP537" s="116">
        <v>20</v>
      </c>
      <c r="AQ537" s="116" t="s">
        <v>3512</v>
      </c>
    </row>
    <row r="538" spans="42:43" x14ac:dyDescent="0.25">
      <c r="AP538" s="116">
        <v>20</v>
      </c>
      <c r="AQ538" s="116" t="s">
        <v>3513</v>
      </c>
    </row>
    <row r="539" spans="42:43" x14ac:dyDescent="0.25">
      <c r="AP539" s="116">
        <v>20</v>
      </c>
      <c r="AQ539" s="116" t="s">
        <v>3514</v>
      </c>
    </row>
    <row r="540" spans="42:43" x14ac:dyDescent="0.25">
      <c r="AP540" s="116">
        <v>20</v>
      </c>
      <c r="AQ540" s="116" t="s">
        <v>3515</v>
      </c>
    </row>
    <row r="541" spans="42:43" x14ac:dyDescent="0.25">
      <c r="AP541" s="116">
        <v>20</v>
      </c>
      <c r="AQ541" s="116" t="s">
        <v>3516</v>
      </c>
    </row>
    <row r="542" spans="42:43" x14ac:dyDescent="0.25">
      <c r="AP542" s="116">
        <v>20</v>
      </c>
      <c r="AQ542" s="116" t="s">
        <v>3517</v>
      </c>
    </row>
    <row r="543" spans="42:43" x14ac:dyDescent="0.25">
      <c r="AP543" s="116">
        <v>20</v>
      </c>
      <c r="AQ543" s="116" t="s">
        <v>3518</v>
      </c>
    </row>
    <row r="544" spans="42:43" x14ac:dyDescent="0.25">
      <c r="AP544" s="116">
        <v>20</v>
      </c>
      <c r="AQ544" s="116" t="s">
        <v>3519</v>
      </c>
    </row>
    <row r="545" spans="42:43" x14ac:dyDescent="0.25">
      <c r="AP545" s="116">
        <v>20</v>
      </c>
      <c r="AQ545" s="116" t="s">
        <v>3520</v>
      </c>
    </row>
    <row r="546" spans="42:43" x14ac:dyDescent="0.25">
      <c r="AP546" s="116">
        <v>20</v>
      </c>
      <c r="AQ546" s="116" t="s">
        <v>3521</v>
      </c>
    </row>
    <row r="547" spans="42:43" x14ac:dyDescent="0.25">
      <c r="AP547" s="116">
        <v>20</v>
      </c>
      <c r="AQ547" s="116" t="s">
        <v>3522</v>
      </c>
    </row>
    <row r="548" spans="42:43" x14ac:dyDescent="0.25">
      <c r="AP548" s="116">
        <v>20</v>
      </c>
      <c r="AQ548" s="116" t="s">
        <v>3523</v>
      </c>
    </row>
    <row r="549" spans="42:43" x14ac:dyDescent="0.25">
      <c r="AP549" s="116">
        <v>20</v>
      </c>
      <c r="AQ549" s="116" t="s">
        <v>3524</v>
      </c>
    </row>
    <row r="550" spans="42:43" x14ac:dyDescent="0.25">
      <c r="AP550" s="116">
        <v>20</v>
      </c>
      <c r="AQ550" s="116" t="s">
        <v>3525</v>
      </c>
    </row>
    <row r="551" spans="42:43" x14ac:dyDescent="0.25">
      <c r="AP551" s="116">
        <v>20</v>
      </c>
      <c r="AQ551" s="116" t="s">
        <v>3526</v>
      </c>
    </row>
    <row r="552" spans="42:43" x14ac:dyDescent="0.25">
      <c r="AP552" s="116">
        <v>20</v>
      </c>
      <c r="AQ552" s="116" t="s">
        <v>3527</v>
      </c>
    </row>
    <row r="553" spans="42:43" x14ac:dyDescent="0.25">
      <c r="AP553" s="116">
        <v>20</v>
      </c>
      <c r="AQ553" s="116" t="s">
        <v>3528</v>
      </c>
    </row>
    <row r="554" spans="42:43" x14ac:dyDescent="0.25">
      <c r="AP554" s="116">
        <v>20</v>
      </c>
      <c r="AQ554" s="116" t="s">
        <v>3529</v>
      </c>
    </row>
    <row r="555" spans="42:43" x14ac:dyDescent="0.25">
      <c r="AP555" s="116">
        <v>20</v>
      </c>
      <c r="AQ555" s="116" t="s">
        <v>3530</v>
      </c>
    </row>
    <row r="556" spans="42:43" x14ac:dyDescent="0.25">
      <c r="AP556" s="116">
        <v>20</v>
      </c>
      <c r="AQ556" s="116" t="s">
        <v>3531</v>
      </c>
    </row>
    <row r="557" spans="42:43" x14ac:dyDescent="0.25">
      <c r="AP557" s="116">
        <v>20</v>
      </c>
      <c r="AQ557" s="116" t="s">
        <v>3532</v>
      </c>
    </row>
    <row r="558" spans="42:43" x14ac:dyDescent="0.25">
      <c r="AP558" s="116">
        <v>20</v>
      </c>
      <c r="AQ558" s="116" t="s">
        <v>3533</v>
      </c>
    </row>
    <row r="559" spans="42:43" x14ac:dyDescent="0.25">
      <c r="AP559" s="116">
        <v>20</v>
      </c>
      <c r="AQ559" s="116" t="s">
        <v>3534</v>
      </c>
    </row>
    <row r="560" spans="42:43" x14ac:dyDescent="0.25">
      <c r="AP560" s="116">
        <v>20</v>
      </c>
      <c r="AQ560" s="116" t="s">
        <v>3535</v>
      </c>
    </row>
    <row r="561" spans="42:43" x14ac:dyDescent="0.25">
      <c r="AP561" s="116">
        <v>20</v>
      </c>
      <c r="AQ561" s="116" t="s">
        <v>3536</v>
      </c>
    </row>
    <row r="562" spans="42:43" x14ac:dyDescent="0.25">
      <c r="AP562" s="116">
        <v>20</v>
      </c>
      <c r="AQ562" s="116" t="s">
        <v>3537</v>
      </c>
    </row>
    <row r="563" spans="42:43" x14ac:dyDescent="0.25">
      <c r="AP563" s="116">
        <v>20</v>
      </c>
      <c r="AQ563" s="116" t="s">
        <v>2355</v>
      </c>
    </row>
    <row r="564" spans="42:43" x14ac:dyDescent="0.25">
      <c r="AP564" s="116">
        <v>20</v>
      </c>
      <c r="AQ564" s="116" t="s">
        <v>3538</v>
      </c>
    </row>
    <row r="565" spans="42:43" x14ac:dyDescent="0.25">
      <c r="AP565" s="116">
        <v>20</v>
      </c>
      <c r="AQ565" s="116" t="s">
        <v>3539</v>
      </c>
    </row>
    <row r="566" spans="42:43" x14ac:dyDescent="0.25">
      <c r="AP566" s="116">
        <v>20</v>
      </c>
      <c r="AQ566" s="116" t="s">
        <v>3540</v>
      </c>
    </row>
    <row r="567" spans="42:43" x14ac:dyDescent="0.25">
      <c r="AP567" s="116">
        <v>20</v>
      </c>
      <c r="AQ567" s="116" t="s">
        <v>3541</v>
      </c>
    </row>
    <row r="568" spans="42:43" x14ac:dyDescent="0.25">
      <c r="AP568" s="116">
        <v>20</v>
      </c>
      <c r="AQ568" s="116" t="s">
        <v>3542</v>
      </c>
    </row>
    <row r="569" spans="42:43" x14ac:dyDescent="0.25">
      <c r="AP569" s="116">
        <v>20</v>
      </c>
      <c r="AQ569" s="116" t="s">
        <v>3543</v>
      </c>
    </row>
    <row r="570" spans="42:43" x14ac:dyDescent="0.25">
      <c r="AP570" s="116">
        <v>20</v>
      </c>
      <c r="AQ570" s="116" t="s">
        <v>3544</v>
      </c>
    </row>
    <row r="571" spans="42:43" x14ac:dyDescent="0.25">
      <c r="AP571" s="116">
        <v>20</v>
      </c>
      <c r="AQ571" s="116" t="s">
        <v>3545</v>
      </c>
    </row>
    <row r="572" spans="42:43" x14ac:dyDescent="0.25">
      <c r="AP572" s="116">
        <v>20</v>
      </c>
      <c r="AQ572" s="116" t="s">
        <v>3546</v>
      </c>
    </row>
  </sheetData>
  <sheetProtection algorithmName="SHA-512" hashValue="qevmCoF5TPFieandj4bWTlig0PZmEwacloJLxvKDr7Lc7g2m3yohoGC3drRs2JZ/W4USOoGwCWjXimrjdWy4+Q==" saltValue="TShsdXaCPddPLOnCrpvmrg==" spinCount="100000" sheet="1" objects="1" scenarios="1" selectLockedCells="1" selectUnlockedCells="1"/>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8110D-7EB1-4D4C-81DF-B495B4379AD7}">
  <sheetPr codeName="Sheet40">
    <pageSetUpPr fitToPage="1"/>
  </sheetPr>
  <dimension ref="A1:F17283"/>
  <sheetViews>
    <sheetView showGridLines="0" topLeftCell="C55" zoomScale="90" zoomScaleNormal="90" workbookViewId="0">
      <selection activeCell="E69" sqref="E69"/>
    </sheetView>
  </sheetViews>
  <sheetFormatPr baseColWidth="10" defaultColWidth="0" defaultRowHeight="15" customHeight="1" zeroHeight="1" x14ac:dyDescent="0.25"/>
  <cols>
    <col min="1" max="1" width="116.5" style="571" customWidth="1"/>
    <col min="2" max="3" width="23.33203125" style="116" customWidth="1"/>
    <col min="4" max="4" width="116.6640625" style="571" customWidth="1"/>
    <col min="5" max="6" width="23.33203125" style="116" customWidth="1"/>
    <col min="7" max="16384" width="12.5" style="116" hidden="1"/>
  </cols>
  <sheetData>
    <row r="1" spans="1:6" s="539" customFormat="1" ht="37.5" customHeight="1" x14ac:dyDescent="0.2">
      <c r="A1" s="822" t="s">
        <v>3547</v>
      </c>
      <c r="B1" s="822"/>
      <c r="C1" s="822"/>
      <c r="D1" s="822"/>
      <c r="E1" s="822"/>
      <c r="F1" s="822"/>
    </row>
    <row r="2" spans="1:6" x14ac:dyDescent="0.25">
      <c r="A2" s="810" t="str">
        <f>ENTE_PUBLICO_A</f>
        <v>INSTITUTO MUNICIPAL DE VIVIENDA DE IRAPUATO, GTO., Gobierno del Estado de Guanajuato (a)</v>
      </c>
      <c r="B2" s="811"/>
      <c r="C2" s="811"/>
      <c r="D2" s="811"/>
      <c r="E2" s="811"/>
      <c r="F2" s="812"/>
    </row>
    <row r="3" spans="1:6" x14ac:dyDescent="0.25">
      <c r="A3" s="813" t="s">
        <v>3548</v>
      </c>
      <c r="B3" s="814"/>
      <c r="C3" s="814"/>
      <c r="D3" s="814"/>
      <c r="E3" s="814"/>
      <c r="F3" s="815"/>
    </row>
    <row r="4" spans="1:6" x14ac:dyDescent="0.25">
      <c r="A4" s="816" t="str">
        <f>PERIODO_INFORME</f>
        <v>Al 31 de diciembre de 2020 y al 31 de diciembre de 2021 (b)</v>
      </c>
      <c r="B4" s="817"/>
      <c r="C4" s="817"/>
      <c r="D4" s="817"/>
      <c r="E4" s="817"/>
      <c r="F4" s="818"/>
    </row>
    <row r="5" spans="1:6" x14ac:dyDescent="0.25">
      <c r="A5" s="819" t="s">
        <v>3549</v>
      </c>
      <c r="B5" s="820"/>
      <c r="C5" s="820"/>
      <c r="D5" s="820"/>
      <c r="E5" s="820"/>
      <c r="F5" s="821"/>
    </row>
    <row r="6" spans="1:6" s="540" customFormat="1" ht="30" x14ac:dyDescent="0.25">
      <c r="A6" s="541" t="s">
        <v>3550</v>
      </c>
      <c r="B6" s="542" t="str">
        <f>ANIO</f>
        <v>2021 (d)</v>
      </c>
      <c r="C6" s="543" t="str">
        <f>ULTIMO</f>
        <v>31 de diciembre de 2020 (e)</v>
      </c>
      <c r="D6" s="544" t="s">
        <v>3551</v>
      </c>
      <c r="E6" s="542" t="str">
        <f>ANIO</f>
        <v>2021 (d)</v>
      </c>
      <c r="F6" s="543" t="str">
        <f>ULTIMO</f>
        <v>31 de diciembre de 2020 (e)</v>
      </c>
    </row>
    <row r="7" spans="1:6" x14ac:dyDescent="0.25">
      <c r="A7" s="545" t="s">
        <v>63</v>
      </c>
      <c r="B7" s="546"/>
      <c r="C7" s="546"/>
      <c r="D7" s="547" t="s">
        <v>64</v>
      </c>
      <c r="E7" s="546"/>
      <c r="F7" s="546"/>
    </row>
    <row r="8" spans="1:6" x14ac:dyDescent="0.25">
      <c r="A8" s="548" t="s">
        <v>65</v>
      </c>
      <c r="B8" s="549"/>
      <c r="C8" s="549"/>
      <c r="D8" s="550" t="s">
        <v>66</v>
      </c>
      <c r="E8" s="549"/>
      <c r="F8" s="549"/>
    </row>
    <row r="9" spans="1:6" x14ac:dyDescent="0.25">
      <c r="A9" s="551" t="s">
        <v>3552</v>
      </c>
      <c r="B9" s="552">
        <f>SUM(B10:B16)</f>
        <v>607514.82999999996</v>
      </c>
      <c r="C9" s="553">
        <v>4457430.79</v>
      </c>
      <c r="D9" s="554" t="s">
        <v>3553</v>
      </c>
      <c r="E9" s="552">
        <f>SUM(E10:E18)</f>
        <v>13643109.25</v>
      </c>
      <c r="F9" s="552">
        <f>SUM(F10:F18)</f>
        <v>14867902.050000001</v>
      </c>
    </row>
    <row r="10" spans="1:6" x14ac:dyDescent="0.25">
      <c r="A10" s="555" t="s">
        <v>3554</v>
      </c>
      <c r="B10" s="552">
        <v>0</v>
      </c>
      <c r="C10" s="552">
        <v>0</v>
      </c>
      <c r="D10" s="556" t="s">
        <v>3555</v>
      </c>
      <c r="E10" s="552">
        <v>0</v>
      </c>
      <c r="F10" s="552">
        <v>0</v>
      </c>
    </row>
    <row r="11" spans="1:6" x14ac:dyDescent="0.25">
      <c r="A11" s="555" t="s">
        <v>3556</v>
      </c>
      <c r="B11" s="552">
        <v>0</v>
      </c>
      <c r="C11" s="552">
        <v>0</v>
      </c>
      <c r="D11" s="556" t="s">
        <v>3557</v>
      </c>
      <c r="E11" s="553"/>
      <c r="F11" s="552"/>
    </row>
    <row r="12" spans="1:6" x14ac:dyDescent="0.25">
      <c r="A12" s="555" t="s">
        <v>3558</v>
      </c>
      <c r="B12" s="557">
        <v>607514.82999999996</v>
      </c>
      <c r="C12" s="553">
        <v>4457430.79</v>
      </c>
      <c r="D12" s="556" t="s">
        <v>3559</v>
      </c>
      <c r="E12" s="552">
        <v>0</v>
      </c>
      <c r="F12" s="552">
        <v>0</v>
      </c>
    </row>
    <row r="13" spans="1:6" x14ac:dyDescent="0.25">
      <c r="A13" s="555" t="s">
        <v>3560</v>
      </c>
      <c r="B13" s="553">
        <v>0</v>
      </c>
      <c r="C13" s="553">
        <v>0</v>
      </c>
      <c r="D13" s="556" t="s">
        <v>3561</v>
      </c>
      <c r="E13" s="552">
        <v>0</v>
      </c>
      <c r="F13" s="552">
        <v>0</v>
      </c>
    </row>
    <row r="14" spans="1:6" x14ac:dyDescent="0.25">
      <c r="A14" s="555" t="s">
        <v>3562</v>
      </c>
      <c r="B14" s="552">
        <v>0</v>
      </c>
      <c r="C14" s="552">
        <v>0</v>
      </c>
      <c r="D14" s="556" t="s">
        <v>3563</v>
      </c>
      <c r="E14" s="552">
        <v>0</v>
      </c>
      <c r="F14" s="552">
        <v>0</v>
      </c>
    </row>
    <row r="15" spans="1:6" x14ac:dyDescent="0.25">
      <c r="A15" s="555" t="s">
        <v>3564</v>
      </c>
      <c r="B15" s="552">
        <v>0</v>
      </c>
      <c r="C15" s="552">
        <v>0</v>
      </c>
      <c r="D15" s="556" t="s">
        <v>3565</v>
      </c>
      <c r="E15" s="552">
        <v>0</v>
      </c>
      <c r="F15" s="552">
        <v>0</v>
      </c>
    </row>
    <row r="16" spans="1:6" x14ac:dyDescent="0.25">
      <c r="A16" s="555" t="s">
        <v>3566</v>
      </c>
      <c r="B16" s="552">
        <v>0</v>
      </c>
      <c r="C16" s="552">
        <v>0</v>
      </c>
      <c r="D16" s="556" t="s">
        <v>3567</v>
      </c>
      <c r="E16" s="553">
        <v>251162.7</v>
      </c>
      <c r="F16" s="553">
        <v>244469.23</v>
      </c>
    </row>
    <row r="17" spans="1:6" x14ac:dyDescent="0.25">
      <c r="A17" s="551" t="s">
        <v>3568</v>
      </c>
      <c r="B17" s="552">
        <f>SUM(B18:B24)</f>
        <v>733250.34000000008</v>
      </c>
      <c r="C17" s="552">
        <f>SUM(C18:C24)</f>
        <v>4107100.5</v>
      </c>
      <c r="D17" s="556" t="s">
        <v>3569</v>
      </c>
      <c r="E17" s="552">
        <v>0</v>
      </c>
      <c r="F17" s="552">
        <v>0</v>
      </c>
    </row>
    <row r="18" spans="1:6" x14ac:dyDescent="0.25">
      <c r="A18" s="558" t="s">
        <v>3570</v>
      </c>
      <c r="B18" s="552">
        <v>0</v>
      </c>
      <c r="C18" s="552">
        <v>0</v>
      </c>
      <c r="D18" s="556" t="s">
        <v>3571</v>
      </c>
      <c r="E18" s="553">
        <v>13391946.550000001</v>
      </c>
      <c r="F18" s="553">
        <v>14623432.82</v>
      </c>
    </row>
    <row r="19" spans="1:6" x14ac:dyDescent="0.25">
      <c r="A19" s="558" t="s">
        <v>3572</v>
      </c>
      <c r="B19" s="553">
        <v>630744.27</v>
      </c>
      <c r="C19" s="553">
        <v>4028827.5</v>
      </c>
      <c r="D19" s="554" t="s">
        <v>3573</v>
      </c>
      <c r="E19" s="552">
        <f>SUM(E20:E22)</f>
        <v>0</v>
      </c>
      <c r="F19" s="552">
        <f>SUM(F20:F22)</f>
        <v>0</v>
      </c>
    </row>
    <row r="20" spans="1:6" x14ac:dyDescent="0.25">
      <c r="A20" s="558" t="s">
        <v>3574</v>
      </c>
      <c r="B20" s="553">
        <v>4094.54</v>
      </c>
      <c r="C20" s="553">
        <v>2495.52</v>
      </c>
      <c r="D20" s="556" t="s">
        <v>3575</v>
      </c>
      <c r="E20" s="552"/>
      <c r="F20" s="552"/>
    </row>
    <row r="21" spans="1:6" x14ac:dyDescent="0.25">
      <c r="A21" s="558" t="s">
        <v>3576</v>
      </c>
      <c r="B21" s="552"/>
      <c r="C21" s="552"/>
      <c r="D21" s="556" t="s">
        <v>3577</v>
      </c>
      <c r="E21" s="552"/>
      <c r="F21" s="552"/>
    </row>
    <row r="22" spans="1:6" x14ac:dyDescent="0.25">
      <c r="A22" s="558" t="s">
        <v>3578</v>
      </c>
      <c r="B22" s="553"/>
      <c r="C22" s="552">
        <v>0</v>
      </c>
      <c r="D22" s="556" t="s">
        <v>3579</v>
      </c>
      <c r="E22" s="552"/>
      <c r="F22" s="552"/>
    </row>
    <row r="23" spans="1:6" x14ac:dyDescent="0.25">
      <c r="A23" s="558" t="s">
        <v>3580</v>
      </c>
      <c r="B23" s="552">
        <v>0</v>
      </c>
      <c r="C23" s="552">
        <v>0</v>
      </c>
      <c r="D23" s="554" t="s">
        <v>3581</v>
      </c>
      <c r="E23" s="552">
        <f>E24+E25</f>
        <v>0</v>
      </c>
      <c r="F23" s="552">
        <f>F24+F25</f>
        <v>0</v>
      </c>
    </row>
    <row r="24" spans="1:6" x14ac:dyDescent="0.25">
      <c r="A24" s="558" t="s">
        <v>3582</v>
      </c>
      <c r="B24" s="553">
        <v>98411.53</v>
      </c>
      <c r="C24" s="553">
        <v>75777.48</v>
      </c>
      <c r="D24" s="556" t="s">
        <v>3583</v>
      </c>
      <c r="E24" s="552">
        <v>0</v>
      </c>
      <c r="F24" s="552">
        <v>0</v>
      </c>
    </row>
    <row r="25" spans="1:6" x14ac:dyDescent="0.25">
      <c r="A25" s="551" t="s">
        <v>3584</v>
      </c>
      <c r="B25" s="552">
        <f>SUM(B26:B30)</f>
        <v>200</v>
      </c>
      <c r="C25" s="552">
        <f>SUM(C26:C30)</f>
        <v>0</v>
      </c>
      <c r="D25" s="556" t="s">
        <v>3585</v>
      </c>
      <c r="E25" s="552">
        <v>0</v>
      </c>
      <c r="F25" s="552">
        <v>0</v>
      </c>
    </row>
    <row r="26" spans="1:6" x14ac:dyDescent="0.25">
      <c r="A26" s="558" t="s">
        <v>3586</v>
      </c>
      <c r="B26" s="552">
        <v>0</v>
      </c>
      <c r="C26" s="552">
        <v>0</v>
      </c>
      <c r="D26" s="554" t="s">
        <v>3587</v>
      </c>
      <c r="E26" s="552">
        <v>0</v>
      </c>
      <c r="F26" s="552">
        <v>0</v>
      </c>
    </row>
    <row r="27" spans="1:6" x14ac:dyDescent="0.25">
      <c r="A27" s="558" t="s">
        <v>3588</v>
      </c>
      <c r="B27" s="552">
        <v>200</v>
      </c>
      <c r="C27" s="553">
        <v>0</v>
      </c>
      <c r="D27" s="554" t="s">
        <v>3589</v>
      </c>
      <c r="E27" s="552">
        <f>SUM(E28:E30)</f>
        <v>0</v>
      </c>
      <c r="F27" s="552">
        <f>SUM(F28:F30)</f>
        <v>0</v>
      </c>
    </row>
    <row r="28" spans="1:6" x14ac:dyDescent="0.25">
      <c r="A28" s="558" t="s">
        <v>3590</v>
      </c>
      <c r="B28" s="552">
        <v>0</v>
      </c>
      <c r="C28" s="552">
        <v>0</v>
      </c>
      <c r="D28" s="556" t="s">
        <v>3591</v>
      </c>
      <c r="E28" s="552">
        <v>0</v>
      </c>
      <c r="F28" s="552">
        <v>0</v>
      </c>
    </row>
    <row r="29" spans="1:6" x14ac:dyDescent="0.25">
      <c r="A29" s="558" t="s">
        <v>3592</v>
      </c>
      <c r="B29" s="553">
        <v>0</v>
      </c>
      <c r="C29" s="552">
        <v>0</v>
      </c>
      <c r="D29" s="556" t="s">
        <v>3593</v>
      </c>
      <c r="E29" s="552">
        <v>0</v>
      </c>
      <c r="F29" s="552">
        <v>0</v>
      </c>
    </row>
    <row r="30" spans="1:6" x14ac:dyDescent="0.25">
      <c r="A30" s="558" t="s">
        <v>3594</v>
      </c>
      <c r="B30" s="552">
        <v>0</v>
      </c>
      <c r="C30" s="552">
        <v>0</v>
      </c>
      <c r="D30" s="556" t="s">
        <v>3595</v>
      </c>
      <c r="E30" s="552">
        <v>0</v>
      </c>
      <c r="F30" s="552">
        <v>0</v>
      </c>
    </row>
    <row r="31" spans="1:6" x14ac:dyDescent="0.25">
      <c r="A31" s="551" t="s">
        <v>3596</v>
      </c>
      <c r="B31" s="552">
        <f>SUM(B32:B36)</f>
        <v>80073582.030000001</v>
      </c>
      <c r="C31" s="553">
        <v>79168959.590000004</v>
      </c>
      <c r="D31" s="554" t="s">
        <v>3597</v>
      </c>
      <c r="E31" s="552">
        <f>SUM(E32:E37)</f>
        <v>0</v>
      </c>
      <c r="F31" s="552">
        <f>SUM(F32:F37)</f>
        <v>0</v>
      </c>
    </row>
    <row r="32" spans="1:6" x14ac:dyDescent="0.25">
      <c r="A32" s="558" t="s">
        <v>3598</v>
      </c>
      <c r="B32" s="552">
        <v>0</v>
      </c>
      <c r="C32" s="552">
        <v>0</v>
      </c>
      <c r="D32" s="556" t="s">
        <v>3599</v>
      </c>
      <c r="E32" s="552">
        <v>0</v>
      </c>
      <c r="F32" s="552">
        <v>0</v>
      </c>
    </row>
    <row r="33" spans="1:6" x14ac:dyDescent="0.25">
      <c r="A33" s="558" t="s">
        <v>3600</v>
      </c>
      <c r="B33" s="552">
        <v>0</v>
      </c>
      <c r="C33" s="552">
        <v>0</v>
      </c>
      <c r="D33" s="556" t="s">
        <v>3601</v>
      </c>
      <c r="E33" s="552">
        <v>0</v>
      </c>
      <c r="F33" s="552">
        <v>0</v>
      </c>
    </row>
    <row r="34" spans="1:6" x14ac:dyDescent="0.25">
      <c r="A34" s="558" t="s">
        <v>3602</v>
      </c>
      <c r="B34" s="552">
        <v>0</v>
      </c>
      <c r="C34" s="552">
        <v>0</v>
      </c>
      <c r="D34" s="556" t="s">
        <v>3603</v>
      </c>
      <c r="E34" s="552">
        <v>0</v>
      </c>
      <c r="F34" s="552">
        <v>0</v>
      </c>
    </row>
    <row r="35" spans="1:6" x14ac:dyDescent="0.25">
      <c r="A35" s="558" t="s">
        <v>3604</v>
      </c>
      <c r="B35" s="552">
        <v>0</v>
      </c>
      <c r="C35" s="552">
        <v>0</v>
      </c>
      <c r="D35" s="556" t="s">
        <v>3605</v>
      </c>
      <c r="E35" s="552">
        <v>0</v>
      </c>
      <c r="F35" s="552">
        <v>0</v>
      </c>
    </row>
    <row r="36" spans="1:6" x14ac:dyDescent="0.25">
      <c r="A36" s="558" t="s">
        <v>3606</v>
      </c>
      <c r="B36" s="553">
        <v>80073582.030000001</v>
      </c>
      <c r="C36" s="553">
        <v>79168959.590000004</v>
      </c>
      <c r="D36" s="556" t="s">
        <v>3607</v>
      </c>
      <c r="E36" s="552">
        <v>0</v>
      </c>
      <c r="F36" s="552">
        <v>0</v>
      </c>
    </row>
    <row r="37" spans="1:6" x14ac:dyDescent="0.25">
      <c r="A37" s="551" t="s">
        <v>3608</v>
      </c>
      <c r="B37" s="552"/>
      <c r="C37" s="552"/>
      <c r="D37" s="556" t="s">
        <v>3609</v>
      </c>
      <c r="E37" s="552">
        <v>0</v>
      </c>
      <c r="F37" s="552">
        <v>0</v>
      </c>
    </row>
    <row r="38" spans="1:6" x14ac:dyDescent="0.25">
      <c r="A38" s="551" t="s">
        <v>3610</v>
      </c>
      <c r="B38" s="552">
        <f>SUM(B39:B40)</f>
        <v>0</v>
      </c>
      <c r="C38" s="552">
        <f>SUM(C39:C40)</f>
        <v>0</v>
      </c>
      <c r="D38" s="554" t="s">
        <v>3611</v>
      </c>
      <c r="E38" s="552">
        <f>SUM(E39:E41)</f>
        <v>0</v>
      </c>
      <c r="F38" s="552">
        <f>SUM(F39:F41)</f>
        <v>0</v>
      </c>
    </row>
    <row r="39" spans="1:6" x14ac:dyDescent="0.25">
      <c r="A39" s="558" t="s">
        <v>3612</v>
      </c>
      <c r="B39" s="552"/>
      <c r="C39" s="552"/>
      <c r="D39" s="556" t="s">
        <v>3613</v>
      </c>
      <c r="E39" s="552">
        <v>0</v>
      </c>
      <c r="F39" s="552">
        <v>0</v>
      </c>
    </row>
    <row r="40" spans="1:6" x14ac:dyDescent="0.25">
      <c r="A40" s="558" t="s">
        <v>3614</v>
      </c>
      <c r="B40" s="552"/>
      <c r="C40" s="552"/>
      <c r="D40" s="556" t="s">
        <v>3615</v>
      </c>
      <c r="E40" s="552">
        <v>0</v>
      </c>
      <c r="F40" s="552">
        <v>0</v>
      </c>
    </row>
    <row r="41" spans="1:6" x14ac:dyDescent="0.25">
      <c r="A41" s="551" t="s">
        <v>3616</v>
      </c>
      <c r="B41" s="552">
        <f>SUM(B42:B45)</f>
        <v>0</v>
      </c>
      <c r="C41" s="552">
        <f>SUM(C42:C45)</f>
        <v>0</v>
      </c>
      <c r="D41" s="556" t="s">
        <v>3617</v>
      </c>
      <c r="E41" s="552">
        <v>0</v>
      </c>
      <c r="F41" s="552">
        <v>0</v>
      </c>
    </row>
    <row r="42" spans="1:6" x14ac:dyDescent="0.25">
      <c r="A42" s="558" t="s">
        <v>3618</v>
      </c>
      <c r="B42" s="552"/>
      <c r="C42" s="552"/>
      <c r="D42" s="554" t="s">
        <v>3619</v>
      </c>
      <c r="E42" s="552">
        <f>SUM(E43:E45)</f>
        <v>0</v>
      </c>
      <c r="F42" s="552">
        <f>SUM(F43:F45)</f>
        <v>0</v>
      </c>
    </row>
    <row r="43" spans="1:6" x14ac:dyDescent="0.25">
      <c r="A43" s="558" t="s">
        <v>3620</v>
      </c>
      <c r="B43" s="552"/>
      <c r="C43" s="552"/>
      <c r="D43" s="556" t="s">
        <v>3621</v>
      </c>
      <c r="E43" s="552">
        <v>0</v>
      </c>
      <c r="F43" s="552">
        <v>0</v>
      </c>
    </row>
    <row r="44" spans="1:6" x14ac:dyDescent="0.25">
      <c r="A44" s="558" t="s">
        <v>3622</v>
      </c>
      <c r="B44" s="552"/>
      <c r="C44" s="552"/>
      <c r="D44" s="556" t="s">
        <v>3623</v>
      </c>
      <c r="E44" s="552">
        <v>0</v>
      </c>
      <c r="F44" s="552">
        <v>0</v>
      </c>
    </row>
    <row r="45" spans="1:6" x14ac:dyDescent="0.25">
      <c r="A45" s="558" t="s">
        <v>3624</v>
      </c>
      <c r="B45" s="552"/>
      <c r="C45" s="552"/>
      <c r="D45" s="556" t="s">
        <v>3625</v>
      </c>
      <c r="E45" s="552">
        <v>0</v>
      </c>
      <c r="F45" s="552">
        <v>0</v>
      </c>
    </row>
    <row r="46" spans="1:6" x14ac:dyDescent="0.25">
      <c r="A46" s="549"/>
      <c r="B46" s="549"/>
      <c r="C46" s="549"/>
      <c r="D46" s="549"/>
      <c r="E46" s="549"/>
      <c r="F46" s="549"/>
    </row>
    <row r="47" spans="1:6" x14ac:dyDescent="0.25">
      <c r="A47" s="559" t="s">
        <v>3626</v>
      </c>
      <c r="B47" s="560">
        <f>B9+B17+B25+B31+B38+B41</f>
        <v>81414547.200000003</v>
      </c>
      <c r="C47" s="560">
        <f>C9+C17+C25+C31+C38+C41</f>
        <v>87733490.879999995</v>
      </c>
      <c r="D47" s="550" t="s">
        <v>3627</v>
      </c>
      <c r="E47" s="560">
        <f>E9+E19+E23+E26+E27+E31+E38+E42</f>
        <v>13643109.25</v>
      </c>
      <c r="F47" s="560">
        <f>F9+F19+F23+F26+F27+F31+F38+F42</f>
        <v>14867902.050000001</v>
      </c>
    </row>
    <row r="48" spans="1:6" x14ac:dyDescent="0.25">
      <c r="A48" s="549"/>
      <c r="B48" s="549"/>
      <c r="C48" s="549"/>
      <c r="D48" s="549"/>
      <c r="E48" s="549"/>
      <c r="F48" s="549"/>
    </row>
    <row r="49" spans="1:6" x14ac:dyDescent="0.25">
      <c r="A49" s="548" t="s">
        <v>84</v>
      </c>
      <c r="B49" s="549"/>
      <c r="C49" s="549"/>
      <c r="D49" s="550" t="s">
        <v>86</v>
      </c>
      <c r="E49" s="549"/>
      <c r="F49" s="549"/>
    </row>
    <row r="50" spans="1:6" x14ac:dyDescent="0.25">
      <c r="A50" s="551" t="s">
        <v>3628</v>
      </c>
      <c r="B50" s="552"/>
      <c r="C50" s="552"/>
      <c r="D50" s="554" t="s">
        <v>3629</v>
      </c>
      <c r="E50" s="552">
        <v>0</v>
      </c>
      <c r="F50" s="553">
        <v>0</v>
      </c>
    </row>
    <row r="51" spans="1:6" x14ac:dyDescent="0.25">
      <c r="A51" s="551" t="s">
        <v>3630</v>
      </c>
      <c r="B51" s="553">
        <v>20884938.690000001</v>
      </c>
      <c r="C51" s="553">
        <v>21281729.960000001</v>
      </c>
      <c r="D51" s="554" t="s">
        <v>3631</v>
      </c>
      <c r="E51" s="552">
        <v>0</v>
      </c>
      <c r="F51" s="552">
        <v>0</v>
      </c>
    </row>
    <row r="52" spans="1:6" x14ac:dyDescent="0.25">
      <c r="A52" s="551" t="s">
        <v>3632</v>
      </c>
      <c r="B52" s="552"/>
      <c r="C52" s="552"/>
      <c r="D52" s="554" t="s">
        <v>3633</v>
      </c>
      <c r="E52" s="552">
        <v>0</v>
      </c>
      <c r="F52" s="552">
        <v>0</v>
      </c>
    </row>
    <row r="53" spans="1:6" x14ac:dyDescent="0.25">
      <c r="A53" s="551" t="s">
        <v>3634</v>
      </c>
      <c r="B53" s="553">
        <v>1705031.99</v>
      </c>
      <c r="C53" s="553">
        <v>1705031.99</v>
      </c>
      <c r="D53" s="554" t="s">
        <v>3635</v>
      </c>
      <c r="E53" s="552">
        <v>0</v>
      </c>
      <c r="F53" s="552">
        <v>0</v>
      </c>
    </row>
    <row r="54" spans="1:6" x14ac:dyDescent="0.25">
      <c r="A54" s="551" t="s">
        <v>3636</v>
      </c>
      <c r="B54" s="553">
        <v>45449.440000000002</v>
      </c>
      <c r="C54" s="553">
        <v>45449.440000000002</v>
      </c>
      <c r="D54" s="554" t="s">
        <v>3637</v>
      </c>
      <c r="E54" s="552">
        <v>0</v>
      </c>
      <c r="F54" s="552">
        <v>0</v>
      </c>
    </row>
    <row r="55" spans="1:6" x14ac:dyDescent="0.25">
      <c r="A55" s="551" t="s">
        <v>3638</v>
      </c>
      <c r="B55" s="553">
        <v>-1497962.97</v>
      </c>
      <c r="C55" s="553">
        <v>-1426307.84</v>
      </c>
      <c r="D55" s="561" t="s">
        <v>3639</v>
      </c>
      <c r="E55" s="552"/>
      <c r="F55" s="552"/>
    </row>
    <row r="56" spans="1:6" x14ac:dyDescent="0.25">
      <c r="A56" s="551" t="s">
        <v>3640</v>
      </c>
      <c r="B56" s="552"/>
      <c r="C56" s="552"/>
      <c r="D56" s="549"/>
      <c r="E56" s="549"/>
      <c r="F56" s="549"/>
    </row>
    <row r="57" spans="1:6" x14ac:dyDescent="0.25">
      <c r="A57" s="551" t="s">
        <v>3641</v>
      </c>
      <c r="B57" s="552"/>
      <c r="C57" s="552"/>
      <c r="D57" s="550" t="s">
        <v>3642</v>
      </c>
      <c r="E57" s="560">
        <f>SUM(E50:E55)</f>
        <v>0</v>
      </c>
      <c r="F57" s="560">
        <f>SUM(F50:F55)</f>
        <v>0</v>
      </c>
    </row>
    <row r="58" spans="1:6" x14ac:dyDescent="0.25">
      <c r="A58" s="551" t="s">
        <v>3643</v>
      </c>
      <c r="B58" s="552"/>
      <c r="C58" s="552"/>
      <c r="D58" s="549"/>
      <c r="E58" s="549"/>
      <c r="F58" s="549"/>
    </row>
    <row r="59" spans="1:6" x14ac:dyDescent="0.25">
      <c r="A59" s="549"/>
      <c r="B59" s="549"/>
      <c r="C59" s="549"/>
      <c r="D59" s="550" t="s">
        <v>3644</v>
      </c>
      <c r="E59" s="560">
        <f>E47+E57</f>
        <v>13643109.25</v>
      </c>
      <c r="F59" s="560">
        <f>F47+F57</f>
        <v>14867902.050000001</v>
      </c>
    </row>
    <row r="60" spans="1:6" x14ac:dyDescent="0.25">
      <c r="A60" s="559" t="s">
        <v>3645</v>
      </c>
      <c r="B60" s="560">
        <f>SUM(B50:B58)</f>
        <v>21137457.150000002</v>
      </c>
      <c r="C60" s="560">
        <f>SUM(C50:C58)</f>
        <v>21605903.550000001</v>
      </c>
      <c r="D60" s="549"/>
      <c r="E60" s="549"/>
      <c r="F60" s="549"/>
    </row>
    <row r="61" spans="1:6" x14ac:dyDescent="0.25">
      <c r="A61" s="549"/>
      <c r="B61" s="549"/>
      <c r="C61" s="549"/>
      <c r="D61" s="562" t="s">
        <v>105</v>
      </c>
      <c r="E61" s="563"/>
      <c r="F61" s="563"/>
    </row>
    <row r="62" spans="1:6" x14ac:dyDescent="0.25">
      <c r="A62" s="559" t="s">
        <v>3646</v>
      </c>
      <c r="B62" s="560">
        <f>SUM(B47+B60)</f>
        <v>102552004.35000001</v>
      </c>
      <c r="C62" s="560">
        <f>SUM(C47+C60)</f>
        <v>109339394.42999999</v>
      </c>
      <c r="D62" s="549"/>
      <c r="E62" s="549"/>
      <c r="F62" s="549"/>
    </row>
    <row r="63" spans="1:6" x14ac:dyDescent="0.25">
      <c r="A63" s="549"/>
      <c r="B63" s="549"/>
      <c r="C63" s="549"/>
      <c r="D63" s="564" t="s">
        <v>3647</v>
      </c>
      <c r="E63" s="565">
        <f>SUM(E64:E66)</f>
        <v>79427667.859999999</v>
      </c>
      <c r="F63" s="557">
        <v>80516947.400000006</v>
      </c>
    </row>
    <row r="64" spans="1:6" x14ac:dyDescent="0.25">
      <c r="A64" s="549"/>
      <c r="B64" s="549"/>
      <c r="C64" s="549"/>
      <c r="D64" s="566" t="s">
        <v>3648</v>
      </c>
      <c r="E64" s="557">
        <v>79427667.859999999</v>
      </c>
      <c r="F64" s="557">
        <v>80516947.400000006</v>
      </c>
    </row>
    <row r="65" spans="1:6" x14ac:dyDescent="0.25">
      <c r="A65" s="549"/>
      <c r="B65" s="549"/>
      <c r="C65" s="549"/>
      <c r="D65" s="567" t="s">
        <v>3649</v>
      </c>
      <c r="E65" s="565"/>
      <c r="F65" s="565"/>
    </row>
    <row r="66" spans="1:6" x14ac:dyDescent="0.25">
      <c r="A66" s="549"/>
      <c r="B66" s="549"/>
      <c r="C66" s="549"/>
      <c r="D66" s="566" t="s">
        <v>3650</v>
      </c>
      <c r="E66" s="565"/>
      <c r="F66" s="565"/>
    </row>
    <row r="67" spans="1:6" x14ac:dyDescent="0.25">
      <c r="A67" s="549"/>
      <c r="B67" s="549"/>
      <c r="C67" s="549"/>
      <c r="D67" s="549"/>
      <c r="E67" s="549"/>
      <c r="F67" s="549"/>
    </row>
    <row r="68" spans="1:6" x14ac:dyDescent="0.25">
      <c r="A68" s="549"/>
      <c r="B68" s="549"/>
      <c r="C68" s="549"/>
      <c r="D68" s="564" t="s">
        <v>3651</v>
      </c>
      <c r="E68" s="557">
        <f>SUM(E69:E73)</f>
        <v>9481227.2400000002</v>
      </c>
      <c r="F68" s="557">
        <v>13954544.98</v>
      </c>
    </row>
    <row r="69" spans="1:6" x14ac:dyDescent="0.25">
      <c r="A69" s="568"/>
      <c r="B69" s="549"/>
      <c r="C69" s="549"/>
      <c r="D69" s="566" t="s">
        <v>3652</v>
      </c>
      <c r="E69" s="557">
        <v>-2999113.45</v>
      </c>
      <c r="F69" s="557">
        <v>-239306.68</v>
      </c>
    </row>
    <row r="70" spans="1:6" x14ac:dyDescent="0.25">
      <c r="A70" s="568"/>
      <c r="B70" s="549"/>
      <c r="C70" s="549"/>
      <c r="D70" s="566" t="s">
        <v>3653</v>
      </c>
      <c r="E70" s="557">
        <v>11721721.34</v>
      </c>
      <c r="F70" s="557">
        <v>13435232.310000001</v>
      </c>
    </row>
    <row r="71" spans="1:6" x14ac:dyDescent="0.25">
      <c r="A71" s="568"/>
      <c r="B71" s="549"/>
      <c r="C71" s="549"/>
      <c r="D71" s="566" t="s">
        <v>3654</v>
      </c>
      <c r="E71" s="557">
        <v>758619.35</v>
      </c>
      <c r="F71" s="557">
        <v>758619.35</v>
      </c>
    </row>
    <row r="72" spans="1:6" x14ac:dyDescent="0.25">
      <c r="A72" s="568"/>
      <c r="B72" s="549"/>
      <c r="C72" s="549"/>
      <c r="D72" s="566" t="s">
        <v>3655</v>
      </c>
      <c r="E72" s="557"/>
      <c r="F72" s="557">
        <v>758619.35</v>
      </c>
    </row>
    <row r="73" spans="1:6" x14ac:dyDescent="0.25">
      <c r="A73" s="568"/>
      <c r="B73" s="549"/>
      <c r="C73" s="549"/>
      <c r="D73" s="566" t="s">
        <v>3656</v>
      </c>
      <c r="E73" s="565"/>
      <c r="F73" s="565"/>
    </row>
    <row r="74" spans="1:6" x14ac:dyDescent="0.25">
      <c r="A74" s="568"/>
      <c r="B74" s="549"/>
      <c r="C74" s="549"/>
      <c r="D74" s="549"/>
      <c r="E74" s="549"/>
      <c r="F74" s="549"/>
    </row>
    <row r="75" spans="1:6" x14ac:dyDescent="0.25">
      <c r="A75" s="568"/>
      <c r="B75" s="549"/>
      <c r="C75" s="549"/>
      <c r="D75" s="564" t="s">
        <v>3657</v>
      </c>
      <c r="E75" s="565">
        <f>E76+E77</f>
        <v>0</v>
      </c>
      <c r="F75" s="565">
        <f>F76+F77</f>
        <v>0</v>
      </c>
    </row>
    <row r="76" spans="1:6" x14ac:dyDescent="0.25">
      <c r="A76" s="568"/>
      <c r="B76" s="549"/>
      <c r="C76" s="549"/>
      <c r="D76" s="554" t="s">
        <v>3658</v>
      </c>
      <c r="E76" s="552"/>
      <c r="F76" s="552"/>
    </row>
    <row r="77" spans="1:6" x14ac:dyDescent="0.25">
      <c r="A77" s="568"/>
      <c r="B77" s="549"/>
      <c r="C77" s="549"/>
      <c r="D77" s="554" t="s">
        <v>3659</v>
      </c>
      <c r="E77" s="552"/>
      <c r="F77" s="552"/>
    </row>
    <row r="78" spans="1:6" x14ac:dyDescent="0.25">
      <c r="A78" s="568"/>
      <c r="B78" s="549"/>
      <c r="C78" s="549"/>
      <c r="D78" s="549"/>
      <c r="E78" s="549"/>
      <c r="F78" s="549"/>
    </row>
    <row r="79" spans="1:6" x14ac:dyDescent="0.25">
      <c r="A79" s="568"/>
      <c r="B79" s="549"/>
      <c r="C79" s="549"/>
      <c r="D79" s="550" t="s">
        <v>3660</v>
      </c>
      <c r="E79" s="560">
        <f>E63+E68+E75</f>
        <v>88908895.099999994</v>
      </c>
      <c r="F79" s="560">
        <f>F63+F68+F75</f>
        <v>94471492.38000001</v>
      </c>
    </row>
    <row r="80" spans="1:6" x14ac:dyDescent="0.25">
      <c r="A80" s="568"/>
      <c r="B80" s="549"/>
      <c r="C80" s="549"/>
      <c r="D80" s="549"/>
      <c r="E80" s="549"/>
      <c r="F80" s="549"/>
    </row>
    <row r="81" spans="1:6" x14ac:dyDescent="0.25">
      <c r="A81" s="568"/>
      <c r="B81" s="549"/>
      <c r="C81" s="549"/>
      <c r="D81" s="550" t="s">
        <v>3661</v>
      </c>
      <c r="E81" s="560">
        <f>E59+E79</f>
        <v>102552004.34999999</v>
      </c>
      <c r="F81" s="560">
        <f>F59+F79</f>
        <v>109339394.43000001</v>
      </c>
    </row>
    <row r="82" spans="1:6" x14ac:dyDescent="0.25">
      <c r="A82" s="569"/>
      <c r="B82" s="570"/>
      <c r="C82" s="570"/>
      <c r="D82" s="570"/>
      <c r="E82" s="570"/>
      <c r="F82" s="570"/>
    </row>
    <row r="83" spans="1:6" hidden="1" x14ac:dyDescent="0.25"/>
    <row r="84" spans="1:6" hidden="1" x14ac:dyDescent="0.25"/>
    <row r="85" spans="1:6" hidden="1" x14ac:dyDescent="0.25"/>
    <row r="86" spans="1:6" hidden="1" x14ac:dyDescent="0.25"/>
    <row r="87" spans="1:6" hidden="1" x14ac:dyDescent="0.25"/>
    <row r="88" spans="1:6" hidden="1" x14ac:dyDescent="0.25"/>
    <row r="89" spans="1:6" hidden="1" x14ac:dyDescent="0.25"/>
    <row r="90" spans="1:6" hidden="1" x14ac:dyDescent="0.25"/>
    <row r="91" spans="1:6" hidden="1" x14ac:dyDescent="0.25"/>
    <row r="92" spans="1:6" hidden="1" x14ac:dyDescent="0.25"/>
    <row r="93" spans="1:6" hidden="1" x14ac:dyDescent="0.25"/>
    <row r="94" spans="1:6" hidden="1" x14ac:dyDescent="0.25"/>
    <row r="95" spans="1:6" hidden="1" x14ac:dyDescent="0.25"/>
    <row r="96" spans="1: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row r="2825" hidden="1" x14ac:dyDescent="0.25"/>
    <row r="2826" hidden="1" x14ac:dyDescent="0.25"/>
    <row r="2827" hidden="1" x14ac:dyDescent="0.25"/>
    <row r="2828" hidden="1" x14ac:dyDescent="0.25"/>
    <row r="2829" hidden="1" x14ac:dyDescent="0.25"/>
    <row r="2830" hidden="1" x14ac:dyDescent="0.25"/>
    <row r="2831" hidden="1" x14ac:dyDescent="0.25"/>
    <row r="2832" hidden="1" x14ac:dyDescent="0.25"/>
    <row r="2833" hidden="1" x14ac:dyDescent="0.25"/>
    <row r="2834" hidden="1" x14ac:dyDescent="0.25"/>
    <row r="2835" hidden="1" x14ac:dyDescent="0.25"/>
    <row r="2836" hidden="1" x14ac:dyDescent="0.25"/>
    <row r="2837" hidden="1" x14ac:dyDescent="0.25"/>
    <row r="2838" hidden="1" x14ac:dyDescent="0.25"/>
    <row r="2839" hidden="1" x14ac:dyDescent="0.25"/>
    <row r="2840" hidden="1" x14ac:dyDescent="0.25"/>
    <row r="2841" hidden="1" x14ac:dyDescent="0.25"/>
    <row r="2842" hidden="1" x14ac:dyDescent="0.25"/>
    <row r="2843" hidden="1" x14ac:dyDescent="0.25"/>
    <row r="2844" hidden="1" x14ac:dyDescent="0.25"/>
    <row r="2845" hidden="1" x14ac:dyDescent="0.25"/>
    <row r="2846" hidden="1" x14ac:dyDescent="0.25"/>
    <row r="2847" hidden="1" x14ac:dyDescent="0.25"/>
    <row r="2848" hidden="1" x14ac:dyDescent="0.25"/>
    <row r="2849" hidden="1" x14ac:dyDescent="0.25"/>
    <row r="2850" hidden="1" x14ac:dyDescent="0.25"/>
    <row r="2851" hidden="1" x14ac:dyDescent="0.25"/>
    <row r="2852" hidden="1" x14ac:dyDescent="0.25"/>
    <row r="2853" hidden="1" x14ac:dyDescent="0.25"/>
    <row r="2854" hidden="1" x14ac:dyDescent="0.25"/>
    <row r="2855" hidden="1" x14ac:dyDescent="0.25"/>
    <row r="2856" hidden="1" x14ac:dyDescent="0.25"/>
    <row r="2857" hidden="1" x14ac:dyDescent="0.25"/>
    <row r="2858" hidden="1" x14ac:dyDescent="0.25"/>
    <row r="2859" hidden="1" x14ac:dyDescent="0.25"/>
    <row r="2860" hidden="1" x14ac:dyDescent="0.25"/>
    <row r="2861" hidden="1" x14ac:dyDescent="0.25"/>
    <row r="2862" hidden="1" x14ac:dyDescent="0.25"/>
    <row r="2863" hidden="1" x14ac:dyDescent="0.25"/>
    <row r="2864" hidden="1" x14ac:dyDescent="0.25"/>
    <row r="2865" hidden="1" x14ac:dyDescent="0.25"/>
    <row r="2866" hidden="1" x14ac:dyDescent="0.25"/>
    <row r="2867" hidden="1" x14ac:dyDescent="0.25"/>
    <row r="2868" hidden="1" x14ac:dyDescent="0.25"/>
    <row r="2869" hidden="1" x14ac:dyDescent="0.25"/>
    <row r="2870" hidden="1" x14ac:dyDescent="0.25"/>
    <row r="2871" hidden="1" x14ac:dyDescent="0.25"/>
    <row r="2872" hidden="1" x14ac:dyDescent="0.25"/>
    <row r="2873" hidden="1" x14ac:dyDescent="0.25"/>
    <row r="2874" hidden="1" x14ac:dyDescent="0.25"/>
    <row r="2875" hidden="1" x14ac:dyDescent="0.25"/>
    <row r="2876" hidden="1" x14ac:dyDescent="0.25"/>
    <row r="2877" hidden="1" x14ac:dyDescent="0.25"/>
    <row r="2878" hidden="1" x14ac:dyDescent="0.25"/>
    <row r="2879" hidden="1" x14ac:dyDescent="0.25"/>
    <row r="2880" hidden="1" x14ac:dyDescent="0.25"/>
    <row r="2881" hidden="1" x14ac:dyDescent="0.25"/>
    <row r="2882" hidden="1" x14ac:dyDescent="0.25"/>
    <row r="2883" hidden="1" x14ac:dyDescent="0.25"/>
    <row r="2884" hidden="1" x14ac:dyDescent="0.25"/>
    <row r="2885" hidden="1" x14ac:dyDescent="0.25"/>
    <row r="2886" hidden="1" x14ac:dyDescent="0.25"/>
    <row r="2887" hidden="1" x14ac:dyDescent="0.25"/>
    <row r="2888" hidden="1" x14ac:dyDescent="0.25"/>
    <row r="2889" hidden="1" x14ac:dyDescent="0.25"/>
    <row r="2890" hidden="1" x14ac:dyDescent="0.25"/>
    <row r="2891" hidden="1" x14ac:dyDescent="0.25"/>
    <row r="2892" hidden="1" x14ac:dyDescent="0.25"/>
    <row r="2893" hidden="1" x14ac:dyDescent="0.25"/>
    <row r="2894" hidden="1" x14ac:dyDescent="0.25"/>
    <row r="2895" hidden="1" x14ac:dyDescent="0.25"/>
    <row r="2896" hidden="1" x14ac:dyDescent="0.25"/>
    <row r="2897" hidden="1" x14ac:dyDescent="0.25"/>
    <row r="2898" hidden="1" x14ac:dyDescent="0.25"/>
    <row r="2899" hidden="1" x14ac:dyDescent="0.25"/>
    <row r="2900" hidden="1" x14ac:dyDescent="0.25"/>
    <row r="2901" hidden="1" x14ac:dyDescent="0.25"/>
    <row r="2902" hidden="1" x14ac:dyDescent="0.25"/>
    <row r="2903" hidden="1" x14ac:dyDescent="0.25"/>
    <row r="2904" hidden="1" x14ac:dyDescent="0.25"/>
    <row r="2905" hidden="1" x14ac:dyDescent="0.25"/>
    <row r="2906" hidden="1" x14ac:dyDescent="0.25"/>
    <row r="2907" hidden="1" x14ac:dyDescent="0.25"/>
    <row r="2908" hidden="1" x14ac:dyDescent="0.25"/>
    <row r="2909" hidden="1" x14ac:dyDescent="0.25"/>
    <row r="2910" hidden="1" x14ac:dyDescent="0.25"/>
    <row r="2911" hidden="1" x14ac:dyDescent="0.25"/>
    <row r="2912" hidden="1" x14ac:dyDescent="0.25"/>
    <row r="2913" hidden="1" x14ac:dyDescent="0.25"/>
    <row r="2914" hidden="1" x14ac:dyDescent="0.25"/>
    <row r="2915" hidden="1" x14ac:dyDescent="0.25"/>
    <row r="2916" hidden="1" x14ac:dyDescent="0.25"/>
    <row r="2917" hidden="1" x14ac:dyDescent="0.25"/>
    <row r="2918" hidden="1" x14ac:dyDescent="0.25"/>
    <row r="2919" hidden="1" x14ac:dyDescent="0.25"/>
    <row r="2920" hidden="1" x14ac:dyDescent="0.25"/>
    <row r="2921" hidden="1" x14ac:dyDescent="0.25"/>
    <row r="2922" hidden="1" x14ac:dyDescent="0.25"/>
    <row r="2923" hidden="1" x14ac:dyDescent="0.25"/>
    <row r="2924" hidden="1" x14ac:dyDescent="0.25"/>
    <row r="2925" hidden="1" x14ac:dyDescent="0.25"/>
    <row r="2926" hidden="1" x14ac:dyDescent="0.25"/>
    <row r="2927" hidden="1" x14ac:dyDescent="0.25"/>
    <row r="2928" hidden="1" x14ac:dyDescent="0.25"/>
    <row r="2929" hidden="1" x14ac:dyDescent="0.25"/>
    <row r="2930" hidden="1" x14ac:dyDescent="0.25"/>
    <row r="2931" hidden="1" x14ac:dyDescent="0.25"/>
    <row r="2932" hidden="1" x14ac:dyDescent="0.25"/>
    <row r="2933" hidden="1" x14ac:dyDescent="0.25"/>
    <row r="2934" hidden="1" x14ac:dyDescent="0.25"/>
    <row r="2935" hidden="1" x14ac:dyDescent="0.25"/>
    <row r="2936" hidden="1" x14ac:dyDescent="0.25"/>
    <row r="2937" hidden="1" x14ac:dyDescent="0.25"/>
    <row r="2938" hidden="1" x14ac:dyDescent="0.25"/>
    <row r="2939" hidden="1" x14ac:dyDescent="0.25"/>
    <row r="2940" hidden="1" x14ac:dyDescent="0.25"/>
    <row r="2941" hidden="1" x14ac:dyDescent="0.25"/>
    <row r="2942" hidden="1" x14ac:dyDescent="0.25"/>
    <row r="2943" hidden="1" x14ac:dyDescent="0.25"/>
    <row r="2944" hidden="1" x14ac:dyDescent="0.25"/>
    <row r="2945" hidden="1" x14ac:dyDescent="0.25"/>
    <row r="2946" hidden="1" x14ac:dyDescent="0.25"/>
    <row r="2947" hidden="1" x14ac:dyDescent="0.25"/>
    <row r="2948" hidden="1" x14ac:dyDescent="0.25"/>
    <row r="2949" hidden="1" x14ac:dyDescent="0.25"/>
    <row r="2950" hidden="1" x14ac:dyDescent="0.25"/>
    <row r="2951" hidden="1" x14ac:dyDescent="0.25"/>
    <row r="2952" hidden="1" x14ac:dyDescent="0.25"/>
    <row r="2953" hidden="1" x14ac:dyDescent="0.25"/>
    <row r="2954" hidden="1" x14ac:dyDescent="0.25"/>
    <row r="2955" hidden="1" x14ac:dyDescent="0.25"/>
    <row r="2956" hidden="1" x14ac:dyDescent="0.25"/>
    <row r="2957" hidden="1" x14ac:dyDescent="0.25"/>
    <row r="2958" hidden="1" x14ac:dyDescent="0.25"/>
    <row r="2959" hidden="1" x14ac:dyDescent="0.25"/>
    <row r="2960" hidden="1" x14ac:dyDescent="0.25"/>
    <row r="2961" hidden="1" x14ac:dyDescent="0.25"/>
    <row r="2962" hidden="1" x14ac:dyDescent="0.25"/>
    <row r="2963" hidden="1" x14ac:dyDescent="0.25"/>
    <row r="2964" hidden="1" x14ac:dyDescent="0.25"/>
    <row r="2965" hidden="1" x14ac:dyDescent="0.25"/>
    <row r="2966" hidden="1" x14ac:dyDescent="0.25"/>
    <row r="2967" hidden="1" x14ac:dyDescent="0.25"/>
    <row r="2968" hidden="1" x14ac:dyDescent="0.25"/>
    <row r="2969" hidden="1" x14ac:dyDescent="0.25"/>
    <row r="2970" hidden="1" x14ac:dyDescent="0.25"/>
    <row r="2971" hidden="1" x14ac:dyDescent="0.25"/>
    <row r="2972" hidden="1" x14ac:dyDescent="0.25"/>
    <row r="2973" hidden="1" x14ac:dyDescent="0.25"/>
    <row r="2974" hidden="1" x14ac:dyDescent="0.25"/>
    <row r="2975" hidden="1" x14ac:dyDescent="0.25"/>
    <row r="2976" hidden="1" x14ac:dyDescent="0.25"/>
    <row r="2977" hidden="1" x14ac:dyDescent="0.25"/>
    <row r="2978" hidden="1" x14ac:dyDescent="0.25"/>
    <row r="2979" hidden="1" x14ac:dyDescent="0.25"/>
    <row r="2980" hidden="1" x14ac:dyDescent="0.25"/>
    <row r="2981" hidden="1" x14ac:dyDescent="0.25"/>
    <row r="2982" hidden="1" x14ac:dyDescent="0.25"/>
    <row r="2983" hidden="1" x14ac:dyDescent="0.25"/>
    <row r="2984" hidden="1" x14ac:dyDescent="0.25"/>
    <row r="2985" hidden="1" x14ac:dyDescent="0.25"/>
    <row r="2986" hidden="1" x14ac:dyDescent="0.25"/>
    <row r="2987" hidden="1" x14ac:dyDescent="0.25"/>
    <row r="2988" hidden="1" x14ac:dyDescent="0.25"/>
    <row r="2989" hidden="1" x14ac:dyDescent="0.25"/>
    <row r="2990" hidden="1" x14ac:dyDescent="0.25"/>
    <row r="2991" hidden="1" x14ac:dyDescent="0.25"/>
    <row r="2992" hidden="1" x14ac:dyDescent="0.25"/>
    <row r="2993" hidden="1" x14ac:dyDescent="0.25"/>
    <row r="2994" hidden="1" x14ac:dyDescent="0.25"/>
    <row r="2995" hidden="1" x14ac:dyDescent="0.25"/>
    <row r="2996" hidden="1" x14ac:dyDescent="0.25"/>
    <row r="2997" hidden="1" x14ac:dyDescent="0.25"/>
    <row r="2998" hidden="1" x14ac:dyDescent="0.25"/>
    <row r="2999" hidden="1" x14ac:dyDescent="0.25"/>
    <row r="3000" hidden="1" x14ac:dyDescent="0.25"/>
    <row r="3001" hidden="1" x14ac:dyDescent="0.25"/>
    <row r="3002" hidden="1" x14ac:dyDescent="0.25"/>
    <row r="3003" hidden="1" x14ac:dyDescent="0.25"/>
    <row r="3004" hidden="1" x14ac:dyDescent="0.25"/>
    <row r="3005" hidden="1" x14ac:dyDescent="0.25"/>
    <row r="3006" hidden="1" x14ac:dyDescent="0.25"/>
    <row r="3007" hidden="1" x14ac:dyDescent="0.25"/>
    <row r="3008" hidden="1" x14ac:dyDescent="0.25"/>
    <row r="3009" hidden="1" x14ac:dyDescent="0.25"/>
    <row r="3010" hidden="1" x14ac:dyDescent="0.25"/>
    <row r="3011" hidden="1" x14ac:dyDescent="0.25"/>
    <row r="3012" hidden="1" x14ac:dyDescent="0.25"/>
    <row r="3013" hidden="1" x14ac:dyDescent="0.25"/>
    <row r="3014" hidden="1" x14ac:dyDescent="0.25"/>
    <row r="3015" hidden="1" x14ac:dyDescent="0.25"/>
    <row r="3016" hidden="1" x14ac:dyDescent="0.25"/>
    <row r="3017" hidden="1" x14ac:dyDescent="0.25"/>
    <row r="3018" hidden="1" x14ac:dyDescent="0.25"/>
    <row r="3019" hidden="1" x14ac:dyDescent="0.25"/>
    <row r="3020" hidden="1" x14ac:dyDescent="0.25"/>
    <row r="3021" hidden="1" x14ac:dyDescent="0.25"/>
    <row r="3022" hidden="1" x14ac:dyDescent="0.25"/>
    <row r="3023" hidden="1" x14ac:dyDescent="0.25"/>
    <row r="3024" hidden="1" x14ac:dyDescent="0.25"/>
    <row r="3025" hidden="1" x14ac:dyDescent="0.25"/>
    <row r="3026" hidden="1" x14ac:dyDescent="0.25"/>
    <row r="3027" hidden="1" x14ac:dyDescent="0.25"/>
    <row r="3028" hidden="1" x14ac:dyDescent="0.25"/>
    <row r="3029" hidden="1" x14ac:dyDescent="0.25"/>
    <row r="3030" hidden="1" x14ac:dyDescent="0.25"/>
    <row r="3031" hidden="1" x14ac:dyDescent="0.25"/>
    <row r="3032" hidden="1" x14ac:dyDescent="0.25"/>
    <row r="3033" hidden="1" x14ac:dyDescent="0.25"/>
    <row r="3034" hidden="1" x14ac:dyDescent="0.25"/>
    <row r="3035" hidden="1" x14ac:dyDescent="0.25"/>
    <row r="3036" hidden="1" x14ac:dyDescent="0.25"/>
    <row r="3037" hidden="1" x14ac:dyDescent="0.25"/>
    <row r="3038" hidden="1" x14ac:dyDescent="0.25"/>
    <row r="3039" hidden="1" x14ac:dyDescent="0.25"/>
    <row r="3040" hidden="1" x14ac:dyDescent="0.25"/>
    <row r="3041" hidden="1" x14ac:dyDescent="0.25"/>
    <row r="3042" hidden="1" x14ac:dyDescent="0.25"/>
    <row r="3043" hidden="1" x14ac:dyDescent="0.25"/>
    <row r="3044" hidden="1" x14ac:dyDescent="0.25"/>
    <row r="3045" hidden="1" x14ac:dyDescent="0.25"/>
    <row r="3046" hidden="1" x14ac:dyDescent="0.25"/>
    <row r="3047" hidden="1" x14ac:dyDescent="0.25"/>
    <row r="3048" hidden="1" x14ac:dyDescent="0.25"/>
    <row r="3049" hidden="1" x14ac:dyDescent="0.25"/>
    <row r="3050" hidden="1" x14ac:dyDescent="0.25"/>
    <row r="3051" hidden="1" x14ac:dyDescent="0.25"/>
    <row r="3052" hidden="1" x14ac:dyDescent="0.25"/>
    <row r="3053" hidden="1" x14ac:dyDescent="0.25"/>
    <row r="3054" hidden="1" x14ac:dyDescent="0.25"/>
    <row r="3055" hidden="1" x14ac:dyDescent="0.25"/>
    <row r="3056" hidden="1" x14ac:dyDescent="0.25"/>
    <row r="3057" hidden="1" x14ac:dyDescent="0.25"/>
    <row r="3058" hidden="1" x14ac:dyDescent="0.25"/>
    <row r="3059" hidden="1" x14ac:dyDescent="0.25"/>
    <row r="3060" hidden="1" x14ac:dyDescent="0.25"/>
    <row r="3061" hidden="1" x14ac:dyDescent="0.25"/>
    <row r="3062" hidden="1" x14ac:dyDescent="0.25"/>
    <row r="3063" hidden="1" x14ac:dyDescent="0.25"/>
    <row r="3064" hidden="1" x14ac:dyDescent="0.25"/>
    <row r="3065" hidden="1" x14ac:dyDescent="0.25"/>
    <row r="3066" hidden="1" x14ac:dyDescent="0.25"/>
    <row r="3067" hidden="1" x14ac:dyDescent="0.25"/>
    <row r="3068" hidden="1" x14ac:dyDescent="0.25"/>
    <row r="3069" hidden="1" x14ac:dyDescent="0.25"/>
    <row r="3070" hidden="1" x14ac:dyDescent="0.25"/>
    <row r="3071" hidden="1" x14ac:dyDescent="0.25"/>
    <row r="3072" hidden="1" x14ac:dyDescent="0.25"/>
    <row r="3073" hidden="1" x14ac:dyDescent="0.25"/>
    <row r="3074" hidden="1" x14ac:dyDescent="0.25"/>
    <row r="3075" hidden="1" x14ac:dyDescent="0.25"/>
    <row r="3076" hidden="1" x14ac:dyDescent="0.25"/>
    <row r="3077" hidden="1" x14ac:dyDescent="0.25"/>
    <row r="3078" hidden="1" x14ac:dyDescent="0.25"/>
    <row r="3079" hidden="1" x14ac:dyDescent="0.25"/>
    <row r="3080" hidden="1" x14ac:dyDescent="0.25"/>
    <row r="3081" hidden="1" x14ac:dyDescent="0.25"/>
    <row r="3082" hidden="1" x14ac:dyDescent="0.25"/>
    <row r="3083" hidden="1" x14ac:dyDescent="0.25"/>
    <row r="3084" hidden="1" x14ac:dyDescent="0.25"/>
    <row r="3085" hidden="1" x14ac:dyDescent="0.25"/>
    <row r="3086" hidden="1" x14ac:dyDescent="0.25"/>
    <row r="3087" hidden="1" x14ac:dyDescent="0.25"/>
    <row r="3088" hidden="1" x14ac:dyDescent="0.25"/>
    <row r="3089" hidden="1" x14ac:dyDescent="0.25"/>
    <row r="3090" hidden="1" x14ac:dyDescent="0.25"/>
    <row r="3091" hidden="1" x14ac:dyDescent="0.25"/>
    <row r="3092" hidden="1" x14ac:dyDescent="0.25"/>
    <row r="3093" hidden="1" x14ac:dyDescent="0.25"/>
    <row r="3094" hidden="1" x14ac:dyDescent="0.25"/>
    <row r="3095" hidden="1" x14ac:dyDescent="0.25"/>
    <row r="3096" hidden="1" x14ac:dyDescent="0.25"/>
    <row r="3097" hidden="1" x14ac:dyDescent="0.25"/>
    <row r="3098" hidden="1" x14ac:dyDescent="0.25"/>
    <row r="3099" hidden="1" x14ac:dyDescent="0.25"/>
    <row r="3100" hidden="1" x14ac:dyDescent="0.25"/>
    <row r="3101" hidden="1" x14ac:dyDescent="0.25"/>
    <row r="3102" hidden="1" x14ac:dyDescent="0.25"/>
    <row r="3103" hidden="1" x14ac:dyDescent="0.25"/>
    <row r="3104" hidden="1" x14ac:dyDescent="0.25"/>
    <row r="3105" hidden="1" x14ac:dyDescent="0.25"/>
    <row r="3106" hidden="1" x14ac:dyDescent="0.25"/>
    <row r="3107" hidden="1" x14ac:dyDescent="0.25"/>
    <row r="3108" hidden="1" x14ac:dyDescent="0.25"/>
    <row r="3109" hidden="1" x14ac:dyDescent="0.25"/>
    <row r="3110" hidden="1" x14ac:dyDescent="0.25"/>
    <row r="3111" hidden="1" x14ac:dyDescent="0.25"/>
    <row r="3112" hidden="1" x14ac:dyDescent="0.25"/>
    <row r="3113" hidden="1" x14ac:dyDescent="0.25"/>
    <row r="3114" hidden="1" x14ac:dyDescent="0.25"/>
    <row r="3115" hidden="1" x14ac:dyDescent="0.25"/>
    <row r="3116" hidden="1" x14ac:dyDescent="0.25"/>
    <row r="3117" hidden="1" x14ac:dyDescent="0.25"/>
    <row r="3118" hidden="1" x14ac:dyDescent="0.25"/>
    <row r="3119" hidden="1" x14ac:dyDescent="0.25"/>
    <row r="3120" hidden="1" x14ac:dyDescent="0.25"/>
    <row r="3121" hidden="1" x14ac:dyDescent="0.25"/>
    <row r="3122" hidden="1" x14ac:dyDescent="0.25"/>
    <row r="3123" hidden="1" x14ac:dyDescent="0.25"/>
    <row r="3124" hidden="1" x14ac:dyDescent="0.25"/>
    <row r="3125" hidden="1" x14ac:dyDescent="0.25"/>
    <row r="3126" hidden="1" x14ac:dyDescent="0.25"/>
    <row r="3127" hidden="1" x14ac:dyDescent="0.25"/>
    <row r="3128" hidden="1" x14ac:dyDescent="0.25"/>
    <row r="3129" hidden="1" x14ac:dyDescent="0.25"/>
    <row r="3130" hidden="1" x14ac:dyDescent="0.25"/>
    <row r="3131" hidden="1" x14ac:dyDescent="0.25"/>
    <row r="3132" hidden="1" x14ac:dyDescent="0.25"/>
    <row r="3133" hidden="1" x14ac:dyDescent="0.25"/>
    <row r="3134" hidden="1" x14ac:dyDescent="0.25"/>
    <row r="3135" hidden="1" x14ac:dyDescent="0.25"/>
    <row r="3136" hidden="1" x14ac:dyDescent="0.25"/>
    <row r="3137" hidden="1" x14ac:dyDescent="0.25"/>
    <row r="3138" hidden="1" x14ac:dyDescent="0.25"/>
    <row r="3139" hidden="1" x14ac:dyDescent="0.25"/>
    <row r="3140" hidden="1" x14ac:dyDescent="0.25"/>
    <row r="3141" hidden="1" x14ac:dyDescent="0.25"/>
    <row r="3142" hidden="1" x14ac:dyDescent="0.25"/>
    <row r="3143" hidden="1" x14ac:dyDescent="0.25"/>
    <row r="3144" hidden="1" x14ac:dyDescent="0.25"/>
    <row r="3145" hidden="1" x14ac:dyDescent="0.25"/>
    <row r="3146" hidden="1" x14ac:dyDescent="0.25"/>
    <row r="3147" hidden="1" x14ac:dyDescent="0.25"/>
    <row r="3148" hidden="1" x14ac:dyDescent="0.25"/>
    <row r="3149" hidden="1" x14ac:dyDescent="0.25"/>
    <row r="3150" hidden="1" x14ac:dyDescent="0.25"/>
    <row r="3151" hidden="1" x14ac:dyDescent="0.25"/>
    <row r="3152" hidden="1" x14ac:dyDescent="0.25"/>
    <row r="3153" hidden="1" x14ac:dyDescent="0.25"/>
    <row r="3154" hidden="1" x14ac:dyDescent="0.25"/>
    <row r="3155" hidden="1" x14ac:dyDescent="0.25"/>
    <row r="3156" hidden="1" x14ac:dyDescent="0.25"/>
    <row r="3157" hidden="1" x14ac:dyDescent="0.25"/>
    <row r="3158" hidden="1" x14ac:dyDescent="0.25"/>
    <row r="3159" hidden="1" x14ac:dyDescent="0.25"/>
    <row r="3160" hidden="1" x14ac:dyDescent="0.25"/>
    <row r="3161" hidden="1" x14ac:dyDescent="0.25"/>
    <row r="3162" hidden="1" x14ac:dyDescent="0.25"/>
    <row r="3163" hidden="1" x14ac:dyDescent="0.25"/>
    <row r="3164" hidden="1" x14ac:dyDescent="0.25"/>
    <row r="3165" hidden="1" x14ac:dyDescent="0.25"/>
    <row r="3166" hidden="1" x14ac:dyDescent="0.25"/>
    <row r="3167" hidden="1" x14ac:dyDescent="0.25"/>
    <row r="3168" hidden="1" x14ac:dyDescent="0.25"/>
    <row r="3169" hidden="1" x14ac:dyDescent="0.25"/>
    <row r="3170" hidden="1" x14ac:dyDescent="0.25"/>
    <row r="3171" hidden="1" x14ac:dyDescent="0.25"/>
    <row r="3172" hidden="1" x14ac:dyDescent="0.25"/>
    <row r="3173" hidden="1" x14ac:dyDescent="0.25"/>
    <row r="3174" hidden="1" x14ac:dyDescent="0.25"/>
    <row r="3175" hidden="1" x14ac:dyDescent="0.25"/>
    <row r="3176" hidden="1" x14ac:dyDescent="0.25"/>
    <row r="3177" hidden="1" x14ac:dyDescent="0.25"/>
    <row r="3178" hidden="1" x14ac:dyDescent="0.25"/>
    <row r="3179" hidden="1" x14ac:dyDescent="0.25"/>
    <row r="3180" hidden="1" x14ac:dyDescent="0.25"/>
    <row r="3181" hidden="1" x14ac:dyDescent="0.25"/>
    <row r="3182" hidden="1" x14ac:dyDescent="0.25"/>
    <row r="3183" hidden="1" x14ac:dyDescent="0.25"/>
    <row r="3184" hidden="1" x14ac:dyDescent="0.25"/>
    <row r="3185" hidden="1" x14ac:dyDescent="0.25"/>
    <row r="3186" hidden="1" x14ac:dyDescent="0.25"/>
    <row r="3187" hidden="1" x14ac:dyDescent="0.25"/>
    <row r="3188" hidden="1" x14ac:dyDescent="0.25"/>
    <row r="3189" hidden="1" x14ac:dyDescent="0.25"/>
    <row r="3190" hidden="1" x14ac:dyDescent="0.25"/>
    <row r="3191" hidden="1" x14ac:dyDescent="0.25"/>
    <row r="3192" hidden="1" x14ac:dyDescent="0.25"/>
    <row r="3193" hidden="1" x14ac:dyDescent="0.25"/>
    <row r="3194" hidden="1" x14ac:dyDescent="0.25"/>
    <row r="3195" hidden="1" x14ac:dyDescent="0.25"/>
    <row r="3196" hidden="1" x14ac:dyDescent="0.25"/>
    <row r="3197" hidden="1" x14ac:dyDescent="0.25"/>
    <row r="3198" hidden="1" x14ac:dyDescent="0.25"/>
    <row r="3199" hidden="1" x14ac:dyDescent="0.25"/>
    <row r="3200" hidden="1" x14ac:dyDescent="0.25"/>
    <row r="3201" hidden="1" x14ac:dyDescent="0.25"/>
    <row r="3202" hidden="1" x14ac:dyDescent="0.25"/>
    <row r="3203" hidden="1" x14ac:dyDescent="0.25"/>
    <row r="3204" hidden="1" x14ac:dyDescent="0.25"/>
    <row r="3205" hidden="1" x14ac:dyDescent="0.25"/>
    <row r="3206" hidden="1" x14ac:dyDescent="0.25"/>
    <row r="3207" hidden="1" x14ac:dyDescent="0.25"/>
    <row r="3208" hidden="1" x14ac:dyDescent="0.25"/>
    <row r="3209" hidden="1" x14ac:dyDescent="0.25"/>
    <row r="3210" hidden="1" x14ac:dyDescent="0.25"/>
    <row r="3211" hidden="1" x14ac:dyDescent="0.25"/>
    <row r="3212" hidden="1" x14ac:dyDescent="0.25"/>
    <row r="3213" hidden="1" x14ac:dyDescent="0.25"/>
    <row r="3214" hidden="1" x14ac:dyDescent="0.25"/>
    <row r="3215" hidden="1" x14ac:dyDescent="0.25"/>
    <row r="3216" hidden="1" x14ac:dyDescent="0.25"/>
    <row r="3217" hidden="1" x14ac:dyDescent="0.25"/>
    <row r="3218" hidden="1" x14ac:dyDescent="0.25"/>
    <row r="3219" hidden="1" x14ac:dyDescent="0.25"/>
    <row r="3220" hidden="1" x14ac:dyDescent="0.25"/>
    <row r="3221" hidden="1" x14ac:dyDescent="0.25"/>
    <row r="3222" hidden="1" x14ac:dyDescent="0.25"/>
    <row r="3223" hidden="1" x14ac:dyDescent="0.25"/>
    <row r="3224" hidden="1" x14ac:dyDescent="0.25"/>
    <row r="3225" hidden="1" x14ac:dyDescent="0.25"/>
    <row r="3226" hidden="1" x14ac:dyDescent="0.25"/>
    <row r="3227" hidden="1" x14ac:dyDescent="0.25"/>
    <row r="3228" hidden="1" x14ac:dyDescent="0.25"/>
    <row r="3229" hidden="1" x14ac:dyDescent="0.25"/>
    <row r="3230" hidden="1" x14ac:dyDescent="0.25"/>
    <row r="3231" hidden="1" x14ac:dyDescent="0.25"/>
    <row r="3232" hidden="1" x14ac:dyDescent="0.25"/>
    <row r="3233" hidden="1" x14ac:dyDescent="0.25"/>
    <row r="3234" hidden="1" x14ac:dyDescent="0.25"/>
    <row r="3235" hidden="1" x14ac:dyDescent="0.25"/>
    <row r="3236" hidden="1" x14ac:dyDescent="0.25"/>
    <row r="3237" hidden="1" x14ac:dyDescent="0.25"/>
    <row r="3238" hidden="1" x14ac:dyDescent="0.25"/>
    <row r="3239" hidden="1" x14ac:dyDescent="0.25"/>
    <row r="3240" hidden="1" x14ac:dyDescent="0.25"/>
    <row r="3241" hidden="1" x14ac:dyDescent="0.25"/>
    <row r="3242" hidden="1" x14ac:dyDescent="0.25"/>
    <row r="3243" hidden="1" x14ac:dyDescent="0.25"/>
    <row r="3244" hidden="1" x14ac:dyDescent="0.25"/>
    <row r="3245" hidden="1" x14ac:dyDescent="0.25"/>
    <row r="3246" hidden="1" x14ac:dyDescent="0.25"/>
    <row r="3247" hidden="1" x14ac:dyDescent="0.25"/>
    <row r="3248" hidden="1" x14ac:dyDescent="0.25"/>
    <row r="3249" hidden="1" x14ac:dyDescent="0.25"/>
    <row r="3250" hidden="1" x14ac:dyDescent="0.25"/>
    <row r="3251" hidden="1" x14ac:dyDescent="0.25"/>
    <row r="3252" hidden="1" x14ac:dyDescent="0.25"/>
    <row r="3253" hidden="1" x14ac:dyDescent="0.25"/>
    <row r="3254" hidden="1" x14ac:dyDescent="0.25"/>
    <row r="3255" hidden="1" x14ac:dyDescent="0.25"/>
    <row r="3256" hidden="1" x14ac:dyDescent="0.25"/>
    <row r="3257" hidden="1" x14ac:dyDescent="0.25"/>
    <row r="3258" hidden="1" x14ac:dyDescent="0.25"/>
    <row r="3259" hidden="1" x14ac:dyDescent="0.25"/>
    <row r="3260" hidden="1" x14ac:dyDescent="0.25"/>
    <row r="3261" hidden="1" x14ac:dyDescent="0.25"/>
    <row r="3262" hidden="1" x14ac:dyDescent="0.25"/>
    <row r="3263" hidden="1" x14ac:dyDescent="0.25"/>
    <row r="3264" hidden="1" x14ac:dyDescent="0.25"/>
    <row r="3265" hidden="1" x14ac:dyDescent="0.25"/>
    <row r="3266" hidden="1" x14ac:dyDescent="0.25"/>
    <row r="3267" hidden="1" x14ac:dyDescent="0.25"/>
    <row r="3268" hidden="1" x14ac:dyDescent="0.25"/>
    <row r="3269" hidden="1" x14ac:dyDescent="0.25"/>
    <row r="3270" hidden="1" x14ac:dyDescent="0.25"/>
    <row r="3271" hidden="1" x14ac:dyDescent="0.25"/>
    <row r="3272" hidden="1" x14ac:dyDescent="0.25"/>
    <row r="3273" hidden="1" x14ac:dyDescent="0.25"/>
    <row r="3274" hidden="1" x14ac:dyDescent="0.25"/>
    <row r="3275" hidden="1" x14ac:dyDescent="0.25"/>
    <row r="3276" hidden="1" x14ac:dyDescent="0.25"/>
    <row r="3277" hidden="1" x14ac:dyDescent="0.25"/>
    <row r="3278" hidden="1" x14ac:dyDescent="0.25"/>
    <row r="3279" hidden="1" x14ac:dyDescent="0.25"/>
    <row r="3280" hidden="1" x14ac:dyDescent="0.25"/>
    <row r="3281" hidden="1" x14ac:dyDescent="0.25"/>
    <row r="3282" hidden="1" x14ac:dyDescent="0.25"/>
    <row r="3283" hidden="1" x14ac:dyDescent="0.25"/>
    <row r="3284" hidden="1" x14ac:dyDescent="0.25"/>
    <row r="3285" hidden="1" x14ac:dyDescent="0.25"/>
    <row r="3286" hidden="1" x14ac:dyDescent="0.25"/>
    <row r="3287" hidden="1" x14ac:dyDescent="0.25"/>
    <row r="3288" hidden="1" x14ac:dyDescent="0.25"/>
    <row r="3289" hidden="1" x14ac:dyDescent="0.25"/>
    <row r="3290" hidden="1" x14ac:dyDescent="0.25"/>
    <row r="3291" hidden="1" x14ac:dyDescent="0.25"/>
    <row r="3292" hidden="1" x14ac:dyDescent="0.25"/>
    <row r="3293" hidden="1" x14ac:dyDescent="0.25"/>
    <row r="3294" hidden="1" x14ac:dyDescent="0.25"/>
    <row r="3295" hidden="1" x14ac:dyDescent="0.25"/>
    <row r="3296" hidden="1" x14ac:dyDescent="0.25"/>
    <row r="3297" hidden="1" x14ac:dyDescent="0.25"/>
    <row r="3298" hidden="1" x14ac:dyDescent="0.25"/>
    <row r="3299" hidden="1" x14ac:dyDescent="0.25"/>
    <row r="3300" hidden="1" x14ac:dyDescent="0.25"/>
    <row r="3301" hidden="1" x14ac:dyDescent="0.25"/>
    <row r="3302" hidden="1" x14ac:dyDescent="0.25"/>
    <row r="3303" hidden="1" x14ac:dyDescent="0.25"/>
    <row r="3304" hidden="1" x14ac:dyDescent="0.25"/>
    <row r="3305" hidden="1" x14ac:dyDescent="0.25"/>
    <row r="3306" hidden="1" x14ac:dyDescent="0.25"/>
    <row r="3307" hidden="1" x14ac:dyDescent="0.25"/>
    <row r="3308" hidden="1" x14ac:dyDescent="0.25"/>
    <row r="3309" hidden="1" x14ac:dyDescent="0.25"/>
    <row r="3310" hidden="1" x14ac:dyDescent="0.25"/>
    <row r="3311" hidden="1" x14ac:dyDescent="0.25"/>
    <row r="3312" hidden="1" x14ac:dyDescent="0.25"/>
    <row r="3313" hidden="1" x14ac:dyDescent="0.25"/>
    <row r="3314" hidden="1" x14ac:dyDescent="0.25"/>
    <row r="3315" hidden="1" x14ac:dyDescent="0.25"/>
    <row r="3316" hidden="1" x14ac:dyDescent="0.25"/>
    <row r="3317" hidden="1" x14ac:dyDescent="0.25"/>
    <row r="3318" hidden="1" x14ac:dyDescent="0.25"/>
    <row r="3319" hidden="1" x14ac:dyDescent="0.25"/>
    <row r="3320" hidden="1" x14ac:dyDescent="0.25"/>
    <row r="3321" hidden="1" x14ac:dyDescent="0.25"/>
    <row r="3322" hidden="1" x14ac:dyDescent="0.25"/>
    <row r="3323" hidden="1" x14ac:dyDescent="0.25"/>
    <row r="3324" hidden="1" x14ac:dyDescent="0.25"/>
    <row r="3325" hidden="1" x14ac:dyDescent="0.25"/>
    <row r="3326" hidden="1" x14ac:dyDescent="0.25"/>
    <row r="3327" hidden="1" x14ac:dyDescent="0.25"/>
    <row r="3328" hidden="1" x14ac:dyDescent="0.25"/>
    <row r="3329" hidden="1" x14ac:dyDescent="0.25"/>
    <row r="3330" hidden="1" x14ac:dyDescent="0.25"/>
    <row r="3331" hidden="1" x14ac:dyDescent="0.25"/>
    <row r="3332" hidden="1" x14ac:dyDescent="0.25"/>
    <row r="3333" hidden="1" x14ac:dyDescent="0.25"/>
    <row r="3334" hidden="1" x14ac:dyDescent="0.25"/>
    <row r="3335" hidden="1" x14ac:dyDescent="0.25"/>
    <row r="3336" hidden="1" x14ac:dyDescent="0.25"/>
    <row r="3337" hidden="1" x14ac:dyDescent="0.25"/>
    <row r="3338" hidden="1" x14ac:dyDescent="0.25"/>
    <row r="3339" hidden="1" x14ac:dyDescent="0.25"/>
    <row r="3340" hidden="1" x14ac:dyDescent="0.25"/>
    <row r="3341" hidden="1" x14ac:dyDescent="0.25"/>
    <row r="3342" hidden="1" x14ac:dyDescent="0.25"/>
    <row r="3343" hidden="1" x14ac:dyDescent="0.25"/>
    <row r="3344" hidden="1" x14ac:dyDescent="0.25"/>
    <row r="3345" hidden="1" x14ac:dyDescent="0.25"/>
    <row r="3346" hidden="1" x14ac:dyDescent="0.25"/>
    <row r="3347" hidden="1" x14ac:dyDescent="0.25"/>
    <row r="3348" hidden="1" x14ac:dyDescent="0.25"/>
    <row r="3349" hidden="1" x14ac:dyDescent="0.25"/>
    <row r="3350" hidden="1" x14ac:dyDescent="0.25"/>
    <row r="3351" hidden="1" x14ac:dyDescent="0.25"/>
    <row r="3352" hidden="1" x14ac:dyDescent="0.25"/>
    <row r="3353" hidden="1" x14ac:dyDescent="0.25"/>
    <row r="3354" hidden="1" x14ac:dyDescent="0.25"/>
    <row r="3355" hidden="1" x14ac:dyDescent="0.25"/>
    <row r="3356" hidden="1" x14ac:dyDescent="0.25"/>
    <row r="3357" hidden="1" x14ac:dyDescent="0.25"/>
    <row r="3358" hidden="1" x14ac:dyDescent="0.25"/>
    <row r="3359" hidden="1" x14ac:dyDescent="0.25"/>
    <row r="3360" hidden="1" x14ac:dyDescent="0.25"/>
    <row r="3361" hidden="1" x14ac:dyDescent="0.25"/>
    <row r="3362" hidden="1" x14ac:dyDescent="0.25"/>
    <row r="3363" hidden="1" x14ac:dyDescent="0.25"/>
    <row r="3364" hidden="1" x14ac:dyDescent="0.25"/>
    <row r="3365" hidden="1" x14ac:dyDescent="0.25"/>
    <row r="3366" hidden="1" x14ac:dyDescent="0.25"/>
    <row r="3367" hidden="1" x14ac:dyDescent="0.25"/>
    <row r="3368" hidden="1" x14ac:dyDescent="0.25"/>
    <row r="3369" hidden="1" x14ac:dyDescent="0.25"/>
    <row r="3370" hidden="1" x14ac:dyDescent="0.25"/>
    <row r="3371" hidden="1" x14ac:dyDescent="0.25"/>
    <row r="3372" hidden="1" x14ac:dyDescent="0.25"/>
    <row r="3373" hidden="1" x14ac:dyDescent="0.25"/>
    <row r="3374" hidden="1" x14ac:dyDescent="0.25"/>
    <row r="3375" hidden="1" x14ac:dyDescent="0.25"/>
    <row r="3376" hidden="1" x14ac:dyDescent="0.25"/>
    <row r="3377" hidden="1" x14ac:dyDescent="0.25"/>
    <row r="3378" hidden="1" x14ac:dyDescent="0.25"/>
    <row r="3379" hidden="1" x14ac:dyDescent="0.25"/>
    <row r="3380" hidden="1" x14ac:dyDescent="0.25"/>
    <row r="3381" hidden="1" x14ac:dyDescent="0.25"/>
    <row r="3382" hidden="1" x14ac:dyDescent="0.25"/>
    <row r="3383" hidden="1" x14ac:dyDescent="0.25"/>
    <row r="3384" hidden="1" x14ac:dyDescent="0.25"/>
    <row r="3385" hidden="1" x14ac:dyDescent="0.25"/>
    <row r="3386" hidden="1" x14ac:dyDescent="0.25"/>
    <row r="3387" hidden="1" x14ac:dyDescent="0.25"/>
    <row r="3388" hidden="1" x14ac:dyDescent="0.25"/>
    <row r="3389" hidden="1" x14ac:dyDescent="0.25"/>
    <row r="3390" hidden="1" x14ac:dyDescent="0.25"/>
    <row r="3391" hidden="1" x14ac:dyDescent="0.25"/>
    <row r="3392" hidden="1" x14ac:dyDescent="0.25"/>
    <row r="3393" hidden="1" x14ac:dyDescent="0.25"/>
    <row r="3394" hidden="1" x14ac:dyDescent="0.25"/>
    <row r="3395" hidden="1" x14ac:dyDescent="0.25"/>
    <row r="3396" hidden="1" x14ac:dyDescent="0.25"/>
    <row r="3397" hidden="1" x14ac:dyDescent="0.25"/>
    <row r="3398" hidden="1" x14ac:dyDescent="0.25"/>
    <row r="3399" hidden="1" x14ac:dyDescent="0.25"/>
    <row r="3400" hidden="1" x14ac:dyDescent="0.25"/>
    <row r="3401" hidden="1" x14ac:dyDescent="0.25"/>
    <row r="3402" hidden="1" x14ac:dyDescent="0.25"/>
    <row r="3403" hidden="1" x14ac:dyDescent="0.25"/>
    <row r="3404" hidden="1" x14ac:dyDescent="0.25"/>
    <row r="3405" hidden="1" x14ac:dyDescent="0.25"/>
    <row r="3406" hidden="1" x14ac:dyDescent="0.25"/>
    <row r="3407" hidden="1" x14ac:dyDescent="0.25"/>
    <row r="3408" hidden="1" x14ac:dyDescent="0.25"/>
    <row r="3409" hidden="1" x14ac:dyDescent="0.25"/>
    <row r="3410" hidden="1" x14ac:dyDescent="0.25"/>
    <row r="3411" hidden="1" x14ac:dyDescent="0.25"/>
    <row r="3412" hidden="1" x14ac:dyDescent="0.25"/>
    <row r="3413" hidden="1" x14ac:dyDescent="0.25"/>
    <row r="3414" hidden="1" x14ac:dyDescent="0.25"/>
    <row r="3415" hidden="1" x14ac:dyDescent="0.25"/>
    <row r="3416" hidden="1" x14ac:dyDescent="0.25"/>
    <row r="3417" hidden="1" x14ac:dyDescent="0.25"/>
    <row r="3418" hidden="1" x14ac:dyDescent="0.25"/>
    <row r="3419" hidden="1" x14ac:dyDescent="0.25"/>
    <row r="3420" hidden="1" x14ac:dyDescent="0.25"/>
    <row r="3421" hidden="1" x14ac:dyDescent="0.25"/>
    <row r="3422" hidden="1" x14ac:dyDescent="0.25"/>
    <row r="3423" hidden="1" x14ac:dyDescent="0.25"/>
    <row r="3424" hidden="1" x14ac:dyDescent="0.25"/>
    <row r="3425" hidden="1" x14ac:dyDescent="0.25"/>
    <row r="3426" hidden="1" x14ac:dyDescent="0.25"/>
    <row r="3427" hidden="1" x14ac:dyDescent="0.25"/>
    <row r="3428" hidden="1" x14ac:dyDescent="0.25"/>
    <row r="3429" hidden="1" x14ac:dyDescent="0.25"/>
    <row r="3430" hidden="1" x14ac:dyDescent="0.25"/>
    <row r="3431" hidden="1" x14ac:dyDescent="0.25"/>
    <row r="3432" hidden="1" x14ac:dyDescent="0.25"/>
    <row r="3433" hidden="1" x14ac:dyDescent="0.25"/>
    <row r="3434" hidden="1" x14ac:dyDescent="0.25"/>
    <row r="3435" hidden="1" x14ac:dyDescent="0.25"/>
    <row r="3436" hidden="1" x14ac:dyDescent="0.25"/>
    <row r="3437" hidden="1" x14ac:dyDescent="0.25"/>
    <row r="3438" hidden="1" x14ac:dyDescent="0.25"/>
    <row r="3439" hidden="1" x14ac:dyDescent="0.25"/>
    <row r="3440" hidden="1" x14ac:dyDescent="0.25"/>
    <row r="3441" hidden="1" x14ac:dyDescent="0.25"/>
    <row r="3442" hidden="1" x14ac:dyDescent="0.25"/>
    <row r="3443" hidden="1" x14ac:dyDescent="0.25"/>
    <row r="3444" hidden="1" x14ac:dyDescent="0.25"/>
    <row r="3445" hidden="1" x14ac:dyDescent="0.25"/>
    <row r="3446" hidden="1" x14ac:dyDescent="0.25"/>
    <row r="3447" hidden="1" x14ac:dyDescent="0.25"/>
    <row r="3448" hidden="1" x14ac:dyDescent="0.25"/>
    <row r="3449" hidden="1" x14ac:dyDescent="0.25"/>
    <row r="3450" hidden="1" x14ac:dyDescent="0.25"/>
    <row r="3451" hidden="1" x14ac:dyDescent="0.25"/>
    <row r="3452" hidden="1" x14ac:dyDescent="0.25"/>
    <row r="3453" hidden="1" x14ac:dyDescent="0.25"/>
    <row r="3454" hidden="1" x14ac:dyDescent="0.25"/>
    <row r="3455" hidden="1" x14ac:dyDescent="0.25"/>
    <row r="3456" hidden="1" x14ac:dyDescent="0.25"/>
    <row r="3457" hidden="1" x14ac:dyDescent="0.25"/>
    <row r="3458" hidden="1" x14ac:dyDescent="0.25"/>
    <row r="3459" hidden="1" x14ac:dyDescent="0.25"/>
    <row r="3460" hidden="1" x14ac:dyDescent="0.25"/>
    <row r="3461" hidden="1" x14ac:dyDescent="0.25"/>
    <row r="3462" hidden="1" x14ac:dyDescent="0.25"/>
    <row r="3463" hidden="1" x14ac:dyDescent="0.25"/>
    <row r="3464" hidden="1" x14ac:dyDescent="0.25"/>
    <row r="3465" hidden="1" x14ac:dyDescent="0.25"/>
    <row r="3466" hidden="1" x14ac:dyDescent="0.25"/>
    <row r="3467" hidden="1" x14ac:dyDescent="0.25"/>
    <row r="3468" hidden="1" x14ac:dyDescent="0.25"/>
    <row r="3469" hidden="1" x14ac:dyDescent="0.25"/>
    <row r="3470" hidden="1" x14ac:dyDescent="0.25"/>
    <row r="3471" hidden="1" x14ac:dyDescent="0.25"/>
    <row r="3472" hidden="1" x14ac:dyDescent="0.25"/>
    <row r="3473" hidden="1" x14ac:dyDescent="0.25"/>
    <row r="3474" hidden="1" x14ac:dyDescent="0.25"/>
    <row r="3475" hidden="1" x14ac:dyDescent="0.25"/>
    <row r="3476" hidden="1" x14ac:dyDescent="0.25"/>
    <row r="3477" hidden="1" x14ac:dyDescent="0.25"/>
    <row r="3478" hidden="1" x14ac:dyDescent="0.25"/>
    <row r="3479" hidden="1" x14ac:dyDescent="0.25"/>
    <row r="3480" hidden="1" x14ac:dyDescent="0.25"/>
    <row r="3481" hidden="1" x14ac:dyDescent="0.25"/>
    <row r="3482" hidden="1" x14ac:dyDescent="0.25"/>
    <row r="3483" hidden="1" x14ac:dyDescent="0.25"/>
    <row r="3484" hidden="1" x14ac:dyDescent="0.25"/>
    <row r="3485" hidden="1" x14ac:dyDescent="0.25"/>
    <row r="3486" hidden="1" x14ac:dyDescent="0.25"/>
    <row r="3487" hidden="1" x14ac:dyDescent="0.25"/>
    <row r="3488" hidden="1" x14ac:dyDescent="0.25"/>
    <row r="3489" hidden="1" x14ac:dyDescent="0.25"/>
    <row r="3490" hidden="1" x14ac:dyDescent="0.25"/>
    <row r="3491" hidden="1" x14ac:dyDescent="0.25"/>
    <row r="3492" hidden="1" x14ac:dyDescent="0.25"/>
    <row r="3493" hidden="1" x14ac:dyDescent="0.25"/>
    <row r="3494" hidden="1" x14ac:dyDescent="0.25"/>
    <row r="3495" hidden="1" x14ac:dyDescent="0.25"/>
    <row r="3496" hidden="1" x14ac:dyDescent="0.25"/>
    <row r="3497" hidden="1" x14ac:dyDescent="0.25"/>
    <row r="3498" hidden="1" x14ac:dyDescent="0.25"/>
    <row r="3499" hidden="1" x14ac:dyDescent="0.25"/>
    <row r="3500" hidden="1" x14ac:dyDescent="0.25"/>
    <row r="3501" hidden="1" x14ac:dyDescent="0.25"/>
    <row r="3502" hidden="1" x14ac:dyDescent="0.25"/>
    <row r="3503" hidden="1" x14ac:dyDescent="0.25"/>
    <row r="3504" hidden="1" x14ac:dyDescent="0.25"/>
    <row r="3505" hidden="1" x14ac:dyDescent="0.25"/>
    <row r="3506" hidden="1" x14ac:dyDescent="0.25"/>
    <row r="3507" hidden="1" x14ac:dyDescent="0.25"/>
    <row r="3508" hidden="1" x14ac:dyDescent="0.25"/>
    <row r="3509" hidden="1" x14ac:dyDescent="0.25"/>
    <row r="3510" hidden="1" x14ac:dyDescent="0.25"/>
    <row r="3511" hidden="1" x14ac:dyDescent="0.25"/>
    <row r="3512" hidden="1" x14ac:dyDescent="0.25"/>
    <row r="3513" hidden="1" x14ac:dyDescent="0.25"/>
    <row r="3514" hidden="1" x14ac:dyDescent="0.25"/>
    <row r="3515" hidden="1" x14ac:dyDescent="0.25"/>
    <row r="3516" hidden="1" x14ac:dyDescent="0.25"/>
    <row r="3517" hidden="1" x14ac:dyDescent="0.25"/>
    <row r="3518" hidden="1" x14ac:dyDescent="0.25"/>
    <row r="3519" hidden="1" x14ac:dyDescent="0.25"/>
    <row r="3520" hidden="1" x14ac:dyDescent="0.25"/>
    <row r="3521" hidden="1" x14ac:dyDescent="0.25"/>
    <row r="3522" hidden="1" x14ac:dyDescent="0.25"/>
    <row r="3523" hidden="1" x14ac:dyDescent="0.25"/>
    <row r="3524" hidden="1" x14ac:dyDescent="0.25"/>
    <row r="3525" hidden="1" x14ac:dyDescent="0.25"/>
    <row r="3526" hidden="1" x14ac:dyDescent="0.25"/>
    <row r="3527" hidden="1" x14ac:dyDescent="0.25"/>
    <row r="3528" hidden="1" x14ac:dyDescent="0.25"/>
    <row r="3529" hidden="1" x14ac:dyDescent="0.25"/>
    <row r="3530" hidden="1" x14ac:dyDescent="0.25"/>
    <row r="3531" hidden="1" x14ac:dyDescent="0.25"/>
    <row r="3532" hidden="1" x14ac:dyDescent="0.25"/>
    <row r="3533" hidden="1" x14ac:dyDescent="0.25"/>
    <row r="3534" hidden="1" x14ac:dyDescent="0.25"/>
    <row r="3535" hidden="1" x14ac:dyDescent="0.25"/>
    <row r="3536" hidden="1" x14ac:dyDescent="0.25"/>
    <row r="3537" hidden="1" x14ac:dyDescent="0.25"/>
    <row r="3538" hidden="1" x14ac:dyDescent="0.25"/>
    <row r="3539" hidden="1" x14ac:dyDescent="0.25"/>
    <row r="3540" hidden="1" x14ac:dyDescent="0.25"/>
    <row r="3541" hidden="1" x14ac:dyDescent="0.25"/>
    <row r="3542" hidden="1" x14ac:dyDescent="0.25"/>
    <row r="3543" hidden="1" x14ac:dyDescent="0.25"/>
    <row r="3544" hidden="1" x14ac:dyDescent="0.25"/>
    <row r="3545" hidden="1" x14ac:dyDescent="0.25"/>
    <row r="3546" hidden="1" x14ac:dyDescent="0.25"/>
    <row r="3547" hidden="1" x14ac:dyDescent="0.25"/>
    <row r="3548" hidden="1" x14ac:dyDescent="0.25"/>
    <row r="3549" hidden="1" x14ac:dyDescent="0.25"/>
    <row r="3550" hidden="1" x14ac:dyDescent="0.25"/>
    <row r="3551" hidden="1" x14ac:dyDescent="0.25"/>
    <row r="3552" hidden="1" x14ac:dyDescent="0.25"/>
    <row r="3553" hidden="1" x14ac:dyDescent="0.25"/>
    <row r="3554" hidden="1" x14ac:dyDescent="0.25"/>
    <row r="3555" hidden="1" x14ac:dyDescent="0.25"/>
    <row r="3556" hidden="1" x14ac:dyDescent="0.25"/>
    <row r="3557" hidden="1" x14ac:dyDescent="0.25"/>
    <row r="3558" hidden="1" x14ac:dyDescent="0.25"/>
    <row r="3559" hidden="1" x14ac:dyDescent="0.25"/>
    <row r="3560" hidden="1" x14ac:dyDescent="0.25"/>
    <row r="3561" hidden="1" x14ac:dyDescent="0.25"/>
    <row r="3562" hidden="1" x14ac:dyDescent="0.25"/>
    <row r="3563" hidden="1" x14ac:dyDescent="0.25"/>
    <row r="3564" hidden="1" x14ac:dyDescent="0.25"/>
    <row r="3565" hidden="1" x14ac:dyDescent="0.25"/>
    <row r="3566" hidden="1" x14ac:dyDescent="0.25"/>
    <row r="3567" hidden="1" x14ac:dyDescent="0.25"/>
    <row r="3568" hidden="1" x14ac:dyDescent="0.25"/>
    <row r="3569" hidden="1" x14ac:dyDescent="0.25"/>
    <row r="3570" hidden="1" x14ac:dyDescent="0.25"/>
    <row r="3571" hidden="1" x14ac:dyDescent="0.25"/>
    <row r="3572" hidden="1" x14ac:dyDescent="0.25"/>
    <row r="3573" hidden="1" x14ac:dyDescent="0.25"/>
    <row r="3574" hidden="1" x14ac:dyDescent="0.25"/>
    <row r="3575" hidden="1" x14ac:dyDescent="0.25"/>
    <row r="3576" hidden="1" x14ac:dyDescent="0.25"/>
    <row r="3577" hidden="1" x14ac:dyDescent="0.25"/>
    <row r="3578" hidden="1" x14ac:dyDescent="0.25"/>
    <row r="3579" hidden="1" x14ac:dyDescent="0.25"/>
    <row r="3580" hidden="1" x14ac:dyDescent="0.25"/>
    <row r="3581" hidden="1" x14ac:dyDescent="0.25"/>
    <row r="3582" hidden="1" x14ac:dyDescent="0.25"/>
    <row r="3583" hidden="1" x14ac:dyDescent="0.25"/>
    <row r="3584" hidden="1" x14ac:dyDescent="0.25"/>
    <row r="3585" hidden="1" x14ac:dyDescent="0.25"/>
    <row r="3586" hidden="1" x14ac:dyDescent="0.25"/>
    <row r="3587" hidden="1" x14ac:dyDescent="0.25"/>
    <row r="3588" hidden="1" x14ac:dyDescent="0.25"/>
    <row r="3589" hidden="1" x14ac:dyDescent="0.25"/>
    <row r="3590" hidden="1" x14ac:dyDescent="0.25"/>
    <row r="3591" hidden="1" x14ac:dyDescent="0.25"/>
    <row r="3592" hidden="1" x14ac:dyDescent="0.25"/>
    <row r="3593" hidden="1" x14ac:dyDescent="0.25"/>
    <row r="3594" hidden="1" x14ac:dyDescent="0.25"/>
    <row r="3595" hidden="1" x14ac:dyDescent="0.25"/>
    <row r="3596" hidden="1" x14ac:dyDescent="0.25"/>
    <row r="3597" hidden="1" x14ac:dyDescent="0.25"/>
    <row r="3598" hidden="1" x14ac:dyDescent="0.25"/>
    <row r="3599" hidden="1" x14ac:dyDescent="0.25"/>
    <row r="3600" hidden="1" x14ac:dyDescent="0.25"/>
    <row r="3601" hidden="1" x14ac:dyDescent="0.25"/>
    <row r="3602" hidden="1" x14ac:dyDescent="0.25"/>
    <row r="3603" hidden="1" x14ac:dyDescent="0.25"/>
    <row r="3604" hidden="1" x14ac:dyDescent="0.25"/>
    <row r="3605" hidden="1" x14ac:dyDescent="0.25"/>
    <row r="3606" hidden="1" x14ac:dyDescent="0.25"/>
    <row r="3607" hidden="1" x14ac:dyDescent="0.25"/>
    <row r="3608" hidden="1" x14ac:dyDescent="0.25"/>
    <row r="3609" hidden="1" x14ac:dyDescent="0.25"/>
    <row r="3610" hidden="1" x14ac:dyDescent="0.25"/>
    <row r="3611" hidden="1" x14ac:dyDescent="0.25"/>
    <row r="3612" hidden="1" x14ac:dyDescent="0.25"/>
    <row r="3613" hidden="1" x14ac:dyDescent="0.25"/>
    <row r="3614" hidden="1" x14ac:dyDescent="0.25"/>
    <row r="3615" hidden="1" x14ac:dyDescent="0.25"/>
    <row r="3616" hidden="1" x14ac:dyDescent="0.25"/>
    <row r="3617" hidden="1" x14ac:dyDescent="0.25"/>
    <row r="3618" hidden="1" x14ac:dyDescent="0.25"/>
    <row r="3619" hidden="1" x14ac:dyDescent="0.25"/>
    <row r="3620" hidden="1" x14ac:dyDescent="0.25"/>
    <row r="3621" hidden="1" x14ac:dyDescent="0.25"/>
    <row r="3622" hidden="1" x14ac:dyDescent="0.25"/>
    <row r="3623" hidden="1" x14ac:dyDescent="0.25"/>
    <row r="3624" hidden="1" x14ac:dyDescent="0.25"/>
    <row r="3625" hidden="1" x14ac:dyDescent="0.25"/>
    <row r="3626" hidden="1" x14ac:dyDescent="0.25"/>
    <row r="3627" hidden="1" x14ac:dyDescent="0.25"/>
    <row r="3628" hidden="1" x14ac:dyDescent="0.25"/>
    <row r="3629" hidden="1" x14ac:dyDescent="0.25"/>
    <row r="3630" hidden="1" x14ac:dyDescent="0.25"/>
    <row r="3631" hidden="1" x14ac:dyDescent="0.25"/>
    <row r="3632" hidden="1" x14ac:dyDescent="0.25"/>
    <row r="3633" hidden="1" x14ac:dyDescent="0.25"/>
    <row r="3634" hidden="1" x14ac:dyDescent="0.25"/>
    <row r="3635" hidden="1" x14ac:dyDescent="0.25"/>
    <row r="3636" hidden="1" x14ac:dyDescent="0.25"/>
    <row r="3637" hidden="1" x14ac:dyDescent="0.25"/>
    <row r="3638" hidden="1" x14ac:dyDescent="0.25"/>
    <row r="3639" hidden="1" x14ac:dyDescent="0.25"/>
    <row r="3640" hidden="1" x14ac:dyDescent="0.25"/>
    <row r="3641" hidden="1" x14ac:dyDescent="0.25"/>
    <row r="3642" hidden="1" x14ac:dyDescent="0.25"/>
    <row r="3643" hidden="1" x14ac:dyDescent="0.25"/>
    <row r="3644" hidden="1" x14ac:dyDescent="0.25"/>
    <row r="3645" hidden="1" x14ac:dyDescent="0.25"/>
    <row r="3646" hidden="1" x14ac:dyDescent="0.25"/>
    <row r="3647" hidden="1" x14ac:dyDescent="0.25"/>
    <row r="3648" hidden="1" x14ac:dyDescent="0.25"/>
    <row r="3649" hidden="1" x14ac:dyDescent="0.25"/>
    <row r="3650" hidden="1" x14ac:dyDescent="0.25"/>
    <row r="3651" hidden="1" x14ac:dyDescent="0.25"/>
    <row r="3652" hidden="1" x14ac:dyDescent="0.25"/>
    <row r="3653" hidden="1" x14ac:dyDescent="0.25"/>
    <row r="3654" hidden="1" x14ac:dyDescent="0.25"/>
    <row r="3655" hidden="1" x14ac:dyDescent="0.25"/>
    <row r="3656" hidden="1" x14ac:dyDescent="0.25"/>
    <row r="3657" hidden="1" x14ac:dyDescent="0.25"/>
    <row r="3658" hidden="1" x14ac:dyDescent="0.25"/>
    <row r="3659" hidden="1" x14ac:dyDescent="0.25"/>
    <row r="3660" hidden="1" x14ac:dyDescent="0.25"/>
    <row r="3661" hidden="1" x14ac:dyDescent="0.25"/>
    <row r="3662" hidden="1" x14ac:dyDescent="0.25"/>
    <row r="3663" hidden="1" x14ac:dyDescent="0.25"/>
    <row r="3664" hidden="1" x14ac:dyDescent="0.25"/>
    <row r="3665" hidden="1" x14ac:dyDescent="0.25"/>
    <row r="3666" hidden="1" x14ac:dyDescent="0.25"/>
    <row r="3667" hidden="1" x14ac:dyDescent="0.25"/>
    <row r="3668" hidden="1" x14ac:dyDescent="0.25"/>
    <row r="3669" hidden="1" x14ac:dyDescent="0.25"/>
    <row r="3670" hidden="1" x14ac:dyDescent="0.25"/>
    <row r="3671" hidden="1" x14ac:dyDescent="0.25"/>
    <row r="3672" hidden="1" x14ac:dyDescent="0.25"/>
    <row r="3673" hidden="1" x14ac:dyDescent="0.25"/>
    <row r="3674" hidden="1" x14ac:dyDescent="0.25"/>
    <row r="3675" hidden="1" x14ac:dyDescent="0.25"/>
    <row r="3676" hidden="1" x14ac:dyDescent="0.25"/>
    <row r="3677" hidden="1" x14ac:dyDescent="0.25"/>
    <row r="3678" hidden="1" x14ac:dyDescent="0.25"/>
    <row r="3679" hidden="1" x14ac:dyDescent="0.25"/>
    <row r="3680" hidden="1" x14ac:dyDescent="0.25"/>
    <row r="3681" hidden="1" x14ac:dyDescent="0.25"/>
    <row r="3682" hidden="1" x14ac:dyDescent="0.25"/>
    <row r="3683" hidden="1" x14ac:dyDescent="0.25"/>
    <row r="3684" hidden="1" x14ac:dyDescent="0.25"/>
    <row r="3685" hidden="1" x14ac:dyDescent="0.25"/>
    <row r="3686" hidden="1" x14ac:dyDescent="0.25"/>
    <row r="3687" hidden="1" x14ac:dyDescent="0.25"/>
    <row r="3688" hidden="1" x14ac:dyDescent="0.25"/>
    <row r="3689" hidden="1" x14ac:dyDescent="0.25"/>
    <row r="3690" hidden="1" x14ac:dyDescent="0.25"/>
    <row r="3691" hidden="1" x14ac:dyDescent="0.25"/>
    <row r="3692" hidden="1" x14ac:dyDescent="0.25"/>
    <row r="3693" hidden="1" x14ac:dyDescent="0.25"/>
    <row r="3694" hidden="1" x14ac:dyDescent="0.25"/>
    <row r="3695" hidden="1" x14ac:dyDescent="0.25"/>
    <row r="3696" hidden="1" x14ac:dyDescent="0.25"/>
    <row r="3697" hidden="1" x14ac:dyDescent="0.25"/>
    <row r="3698" hidden="1" x14ac:dyDescent="0.25"/>
    <row r="3699" hidden="1" x14ac:dyDescent="0.25"/>
    <row r="3700" hidden="1" x14ac:dyDescent="0.25"/>
    <row r="3701" hidden="1" x14ac:dyDescent="0.25"/>
    <row r="3702" hidden="1" x14ac:dyDescent="0.25"/>
    <row r="3703" hidden="1" x14ac:dyDescent="0.25"/>
    <row r="3704" hidden="1" x14ac:dyDescent="0.25"/>
    <row r="3705" hidden="1" x14ac:dyDescent="0.25"/>
    <row r="3706" hidden="1" x14ac:dyDescent="0.25"/>
    <row r="3707" hidden="1" x14ac:dyDescent="0.25"/>
    <row r="3708" hidden="1" x14ac:dyDescent="0.25"/>
    <row r="3709" hidden="1" x14ac:dyDescent="0.25"/>
    <row r="3710" hidden="1" x14ac:dyDescent="0.25"/>
    <row r="3711" hidden="1" x14ac:dyDescent="0.25"/>
    <row r="3712" hidden="1" x14ac:dyDescent="0.25"/>
    <row r="3713" hidden="1" x14ac:dyDescent="0.25"/>
    <row r="3714" hidden="1" x14ac:dyDescent="0.25"/>
    <row r="3715" hidden="1" x14ac:dyDescent="0.25"/>
    <row r="3716" hidden="1" x14ac:dyDescent="0.25"/>
    <row r="3717" hidden="1" x14ac:dyDescent="0.25"/>
    <row r="3718" hidden="1" x14ac:dyDescent="0.25"/>
    <row r="3719" hidden="1" x14ac:dyDescent="0.25"/>
    <row r="3720" hidden="1" x14ac:dyDescent="0.25"/>
    <row r="3721" hidden="1" x14ac:dyDescent="0.25"/>
    <row r="3722" hidden="1" x14ac:dyDescent="0.25"/>
    <row r="3723" hidden="1" x14ac:dyDescent="0.25"/>
    <row r="3724" hidden="1" x14ac:dyDescent="0.25"/>
    <row r="3725" hidden="1" x14ac:dyDescent="0.25"/>
    <row r="3726" hidden="1" x14ac:dyDescent="0.25"/>
    <row r="3727" hidden="1" x14ac:dyDescent="0.25"/>
    <row r="3728" hidden="1" x14ac:dyDescent="0.25"/>
    <row r="3729" hidden="1" x14ac:dyDescent="0.25"/>
    <row r="3730" hidden="1" x14ac:dyDescent="0.25"/>
    <row r="3731" hidden="1" x14ac:dyDescent="0.25"/>
    <row r="3732" hidden="1" x14ac:dyDescent="0.25"/>
    <row r="3733" hidden="1" x14ac:dyDescent="0.25"/>
    <row r="3734" hidden="1" x14ac:dyDescent="0.25"/>
    <row r="3735" hidden="1" x14ac:dyDescent="0.25"/>
    <row r="3736" hidden="1" x14ac:dyDescent="0.25"/>
    <row r="3737" hidden="1" x14ac:dyDescent="0.25"/>
    <row r="3738" hidden="1" x14ac:dyDescent="0.25"/>
    <row r="3739" hidden="1" x14ac:dyDescent="0.25"/>
    <row r="3740" hidden="1" x14ac:dyDescent="0.25"/>
    <row r="3741" hidden="1" x14ac:dyDescent="0.25"/>
    <row r="3742" hidden="1" x14ac:dyDescent="0.25"/>
    <row r="3743" hidden="1" x14ac:dyDescent="0.25"/>
    <row r="3744" hidden="1" x14ac:dyDescent="0.25"/>
    <row r="3745" hidden="1" x14ac:dyDescent="0.25"/>
    <row r="3746" hidden="1" x14ac:dyDescent="0.25"/>
    <row r="3747" hidden="1" x14ac:dyDescent="0.25"/>
    <row r="3748" hidden="1" x14ac:dyDescent="0.25"/>
    <row r="3749" hidden="1" x14ac:dyDescent="0.25"/>
    <row r="3750" hidden="1" x14ac:dyDescent="0.25"/>
    <row r="3751" hidden="1" x14ac:dyDescent="0.25"/>
    <row r="3752" hidden="1" x14ac:dyDescent="0.25"/>
    <row r="3753" hidden="1" x14ac:dyDescent="0.25"/>
    <row r="3754" hidden="1" x14ac:dyDescent="0.25"/>
    <row r="3755" hidden="1" x14ac:dyDescent="0.25"/>
    <row r="3756" hidden="1" x14ac:dyDescent="0.25"/>
    <row r="3757" hidden="1" x14ac:dyDescent="0.25"/>
    <row r="3758" hidden="1" x14ac:dyDescent="0.25"/>
    <row r="3759" hidden="1" x14ac:dyDescent="0.25"/>
    <row r="3760" hidden="1" x14ac:dyDescent="0.25"/>
    <row r="3761" hidden="1" x14ac:dyDescent="0.25"/>
    <row r="3762" hidden="1" x14ac:dyDescent="0.25"/>
    <row r="3763" hidden="1" x14ac:dyDescent="0.25"/>
    <row r="3764" hidden="1" x14ac:dyDescent="0.25"/>
    <row r="3765" hidden="1" x14ac:dyDescent="0.25"/>
    <row r="3766" hidden="1" x14ac:dyDescent="0.25"/>
    <row r="3767" hidden="1" x14ac:dyDescent="0.25"/>
    <row r="3768" hidden="1" x14ac:dyDescent="0.25"/>
    <row r="3769" hidden="1" x14ac:dyDescent="0.25"/>
    <row r="3770" hidden="1" x14ac:dyDescent="0.25"/>
    <row r="3771" hidden="1" x14ac:dyDescent="0.25"/>
    <row r="3772" hidden="1" x14ac:dyDescent="0.25"/>
    <row r="3773" hidden="1" x14ac:dyDescent="0.25"/>
    <row r="3774" hidden="1" x14ac:dyDescent="0.25"/>
    <row r="3775" hidden="1" x14ac:dyDescent="0.25"/>
    <row r="3776" hidden="1" x14ac:dyDescent="0.25"/>
    <row r="3777" hidden="1" x14ac:dyDescent="0.25"/>
    <row r="3778" hidden="1" x14ac:dyDescent="0.25"/>
    <row r="3779" hidden="1" x14ac:dyDescent="0.25"/>
    <row r="3780" hidden="1" x14ac:dyDescent="0.25"/>
    <row r="3781" hidden="1" x14ac:dyDescent="0.25"/>
    <row r="3782" hidden="1" x14ac:dyDescent="0.25"/>
    <row r="3783" hidden="1" x14ac:dyDescent="0.25"/>
    <row r="3784" hidden="1" x14ac:dyDescent="0.25"/>
    <row r="3785" hidden="1" x14ac:dyDescent="0.25"/>
    <row r="3786" hidden="1" x14ac:dyDescent="0.25"/>
    <row r="3787" hidden="1" x14ac:dyDescent="0.25"/>
    <row r="3788" hidden="1" x14ac:dyDescent="0.25"/>
    <row r="3789" hidden="1" x14ac:dyDescent="0.25"/>
    <row r="3790" hidden="1" x14ac:dyDescent="0.25"/>
    <row r="3791" hidden="1" x14ac:dyDescent="0.25"/>
    <row r="3792" hidden="1" x14ac:dyDescent="0.25"/>
    <row r="3793" hidden="1" x14ac:dyDescent="0.25"/>
    <row r="3794" hidden="1" x14ac:dyDescent="0.25"/>
    <row r="3795" hidden="1" x14ac:dyDescent="0.25"/>
    <row r="3796" hidden="1" x14ac:dyDescent="0.25"/>
    <row r="3797" hidden="1" x14ac:dyDescent="0.25"/>
    <row r="3798" hidden="1" x14ac:dyDescent="0.25"/>
    <row r="3799" hidden="1" x14ac:dyDescent="0.25"/>
    <row r="3800" hidden="1" x14ac:dyDescent="0.25"/>
    <row r="3801" hidden="1" x14ac:dyDescent="0.25"/>
    <row r="3802" hidden="1" x14ac:dyDescent="0.25"/>
    <row r="3803" hidden="1" x14ac:dyDescent="0.25"/>
    <row r="3804" hidden="1" x14ac:dyDescent="0.25"/>
    <row r="3805" hidden="1" x14ac:dyDescent="0.25"/>
    <row r="3806" hidden="1" x14ac:dyDescent="0.25"/>
    <row r="3807" hidden="1" x14ac:dyDescent="0.25"/>
    <row r="3808" hidden="1" x14ac:dyDescent="0.25"/>
    <row r="3809" hidden="1" x14ac:dyDescent="0.25"/>
    <row r="3810" hidden="1" x14ac:dyDescent="0.25"/>
    <row r="3811" hidden="1" x14ac:dyDescent="0.25"/>
    <row r="3812" hidden="1" x14ac:dyDescent="0.25"/>
    <row r="3813" hidden="1" x14ac:dyDescent="0.25"/>
    <row r="3814" hidden="1" x14ac:dyDescent="0.25"/>
    <row r="3815" hidden="1" x14ac:dyDescent="0.25"/>
    <row r="3816" hidden="1" x14ac:dyDescent="0.25"/>
    <row r="3817" hidden="1" x14ac:dyDescent="0.25"/>
    <row r="3818" hidden="1" x14ac:dyDescent="0.25"/>
    <row r="3819" hidden="1" x14ac:dyDescent="0.25"/>
    <row r="3820" hidden="1" x14ac:dyDescent="0.25"/>
    <row r="3821" hidden="1" x14ac:dyDescent="0.25"/>
    <row r="3822" hidden="1" x14ac:dyDescent="0.25"/>
    <row r="3823" hidden="1" x14ac:dyDescent="0.25"/>
    <row r="3824" hidden="1" x14ac:dyDescent="0.25"/>
    <row r="3825" hidden="1" x14ac:dyDescent="0.25"/>
    <row r="3826" hidden="1" x14ac:dyDescent="0.25"/>
    <row r="3827" hidden="1" x14ac:dyDescent="0.25"/>
    <row r="3828" hidden="1" x14ac:dyDescent="0.25"/>
    <row r="3829" hidden="1" x14ac:dyDescent="0.25"/>
    <row r="3830" hidden="1" x14ac:dyDescent="0.25"/>
    <row r="3831" hidden="1" x14ac:dyDescent="0.25"/>
    <row r="3832" hidden="1" x14ac:dyDescent="0.25"/>
    <row r="3833" hidden="1" x14ac:dyDescent="0.25"/>
    <row r="3834" hidden="1" x14ac:dyDescent="0.25"/>
    <row r="3835" hidden="1" x14ac:dyDescent="0.25"/>
    <row r="3836" hidden="1" x14ac:dyDescent="0.25"/>
    <row r="3837" hidden="1" x14ac:dyDescent="0.25"/>
    <row r="3838" hidden="1" x14ac:dyDescent="0.25"/>
    <row r="3839" hidden="1" x14ac:dyDescent="0.25"/>
    <row r="3840" hidden="1" x14ac:dyDescent="0.25"/>
    <row r="3841" hidden="1" x14ac:dyDescent="0.25"/>
    <row r="3842" hidden="1" x14ac:dyDescent="0.25"/>
    <row r="3843" hidden="1" x14ac:dyDescent="0.25"/>
    <row r="3844" hidden="1" x14ac:dyDescent="0.25"/>
    <row r="3845" hidden="1" x14ac:dyDescent="0.25"/>
    <row r="3846" hidden="1" x14ac:dyDescent="0.25"/>
    <row r="3847" hidden="1" x14ac:dyDescent="0.25"/>
    <row r="3848" hidden="1" x14ac:dyDescent="0.25"/>
    <row r="3849" hidden="1" x14ac:dyDescent="0.25"/>
    <row r="3850" hidden="1" x14ac:dyDescent="0.25"/>
    <row r="3851" hidden="1" x14ac:dyDescent="0.25"/>
    <row r="3852" hidden="1" x14ac:dyDescent="0.25"/>
    <row r="3853" hidden="1" x14ac:dyDescent="0.25"/>
    <row r="3854" hidden="1" x14ac:dyDescent="0.25"/>
    <row r="3855" hidden="1" x14ac:dyDescent="0.25"/>
    <row r="3856" hidden="1" x14ac:dyDescent="0.25"/>
    <row r="3857" hidden="1" x14ac:dyDescent="0.25"/>
    <row r="3858" hidden="1" x14ac:dyDescent="0.25"/>
    <row r="3859" hidden="1" x14ac:dyDescent="0.25"/>
    <row r="3860" hidden="1" x14ac:dyDescent="0.25"/>
    <row r="3861" hidden="1" x14ac:dyDescent="0.25"/>
    <row r="3862" hidden="1" x14ac:dyDescent="0.25"/>
    <row r="3863" hidden="1" x14ac:dyDescent="0.25"/>
    <row r="3864" hidden="1" x14ac:dyDescent="0.25"/>
    <row r="3865" hidden="1" x14ac:dyDescent="0.25"/>
    <row r="3866" hidden="1" x14ac:dyDescent="0.25"/>
    <row r="3867" hidden="1" x14ac:dyDescent="0.25"/>
    <row r="3868" hidden="1" x14ac:dyDescent="0.25"/>
    <row r="3869" hidden="1" x14ac:dyDescent="0.25"/>
    <row r="3870" hidden="1" x14ac:dyDescent="0.25"/>
    <row r="3871" hidden="1" x14ac:dyDescent="0.25"/>
    <row r="3872" hidden="1" x14ac:dyDescent="0.25"/>
    <row r="3873" hidden="1" x14ac:dyDescent="0.25"/>
    <row r="3874" hidden="1" x14ac:dyDescent="0.25"/>
    <row r="3875" hidden="1" x14ac:dyDescent="0.25"/>
    <row r="3876" hidden="1" x14ac:dyDescent="0.25"/>
    <row r="3877" hidden="1" x14ac:dyDescent="0.25"/>
    <row r="3878" hidden="1" x14ac:dyDescent="0.25"/>
    <row r="3879" hidden="1" x14ac:dyDescent="0.25"/>
    <row r="3880" hidden="1" x14ac:dyDescent="0.25"/>
    <row r="3881" hidden="1" x14ac:dyDescent="0.25"/>
    <row r="3882" hidden="1" x14ac:dyDescent="0.25"/>
    <row r="3883" hidden="1" x14ac:dyDescent="0.25"/>
    <row r="3884" hidden="1" x14ac:dyDescent="0.25"/>
    <row r="3885" hidden="1" x14ac:dyDescent="0.25"/>
    <row r="3886" hidden="1" x14ac:dyDescent="0.25"/>
    <row r="3887" hidden="1" x14ac:dyDescent="0.25"/>
    <row r="3888" hidden="1" x14ac:dyDescent="0.25"/>
    <row r="3889" hidden="1" x14ac:dyDescent="0.25"/>
    <row r="3890" hidden="1" x14ac:dyDescent="0.25"/>
    <row r="3891" hidden="1" x14ac:dyDescent="0.25"/>
    <row r="3892" hidden="1" x14ac:dyDescent="0.25"/>
    <row r="3893" hidden="1" x14ac:dyDescent="0.25"/>
    <row r="3894" hidden="1" x14ac:dyDescent="0.25"/>
    <row r="3895" hidden="1" x14ac:dyDescent="0.25"/>
    <row r="3896" hidden="1" x14ac:dyDescent="0.25"/>
    <row r="3897" hidden="1" x14ac:dyDescent="0.25"/>
    <row r="3898" hidden="1" x14ac:dyDescent="0.25"/>
    <row r="3899" hidden="1" x14ac:dyDescent="0.25"/>
    <row r="3900" hidden="1" x14ac:dyDescent="0.25"/>
    <row r="3901" hidden="1" x14ac:dyDescent="0.25"/>
    <row r="3902" hidden="1" x14ac:dyDescent="0.25"/>
    <row r="3903" hidden="1" x14ac:dyDescent="0.25"/>
    <row r="3904" hidden="1" x14ac:dyDescent="0.25"/>
    <row r="3905" hidden="1" x14ac:dyDescent="0.25"/>
    <row r="3906" hidden="1" x14ac:dyDescent="0.25"/>
    <row r="3907" hidden="1" x14ac:dyDescent="0.25"/>
    <row r="3908" hidden="1" x14ac:dyDescent="0.25"/>
    <row r="3909" hidden="1" x14ac:dyDescent="0.25"/>
    <row r="3910" hidden="1" x14ac:dyDescent="0.25"/>
    <row r="3911" hidden="1" x14ac:dyDescent="0.25"/>
    <row r="3912" hidden="1" x14ac:dyDescent="0.25"/>
    <row r="3913" hidden="1" x14ac:dyDescent="0.25"/>
    <row r="3914" hidden="1" x14ac:dyDescent="0.25"/>
    <row r="3915" hidden="1" x14ac:dyDescent="0.25"/>
    <row r="3916" hidden="1" x14ac:dyDescent="0.25"/>
    <row r="3917" hidden="1" x14ac:dyDescent="0.25"/>
    <row r="3918" hidden="1" x14ac:dyDescent="0.25"/>
    <row r="3919" hidden="1" x14ac:dyDescent="0.25"/>
    <row r="3920" hidden="1" x14ac:dyDescent="0.25"/>
    <row r="3921" hidden="1" x14ac:dyDescent="0.25"/>
    <row r="3922" hidden="1" x14ac:dyDescent="0.25"/>
    <row r="3923" hidden="1" x14ac:dyDescent="0.25"/>
    <row r="3924" hidden="1" x14ac:dyDescent="0.25"/>
    <row r="3925" hidden="1" x14ac:dyDescent="0.25"/>
    <row r="3926" hidden="1" x14ac:dyDescent="0.25"/>
    <row r="3927" hidden="1" x14ac:dyDescent="0.25"/>
    <row r="3928" hidden="1" x14ac:dyDescent="0.25"/>
    <row r="3929" hidden="1" x14ac:dyDescent="0.25"/>
    <row r="3930" hidden="1" x14ac:dyDescent="0.25"/>
    <row r="3931" hidden="1" x14ac:dyDescent="0.25"/>
    <row r="3932" hidden="1" x14ac:dyDescent="0.25"/>
    <row r="3933" hidden="1" x14ac:dyDescent="0.25"/>
    <row r="3934" hidden="1" x14ac:dyDescent="0.25"/>
    <row r="3935" hidden="1" x14ac:dyDescent="0.25"/>
    <row r="3936" hidden="1" x14ac:dyDescent="0.25"/>
    <row r="3937" hidden="1" x14ac:dyDescent="0.25"/>
    <row r="3938" hidden="1" x14ac:dyDescent="0.25"/>
    <row r="3939" hidden="1" x14ac:dyDescent="0.25"/>
    <row r="3940" hidden="1" x14ac:dyDescent="0.25"/>
    <row r="3941" hidden="1" x14ac:dyDescent="0.25"/>
    <row r="3942" hidden="1" x14ac:dyDescent="0.25"/>
    <row r="3943" hidden="1" x14ac:dyDescent="0.25"/>
    <row r="3944" hidden="1" x14ac:dyDescent="0.25"/>
    <row r="3945" hidden="1" x14ac:dyDescent="0.25"/>
    <row r="3946" hidden="1" x14ac:dyDescent="0.25"/>
    <row r="3947" hidden="1" x14ac:dyDescent="0.25"/>
    <row r="3948" hidden="1" x14ac:dyDescent="0.25"/>
    <row r="3949" hidden="1" x14ac:dyDescent="0.25"/>
    <row r="3950" hidden="1" x14ac:dyDescent="0.25"/>
    <row r="3951" hidden="1" x14ac:dyDescent="0.25"/>
    <row r="3952" hidden="1" x14ac:dyDescent="0.25"/>
    <row r="3953" hidden="1" x14ac:dyDescent="0.25"/>
    <row r="3954" hidden="1" x14ac:dyDescent="0.25"/>
    <row r="3955" hidden="1" x14ac:dyDescent="0.25"/>
    <row r="3956" hidden="1" x14ac:dyDescent="0.25"/>
    <row r="3957" hidden="1" x14ac:dyDescent="0.25"/>
    <row r="3958" hidden="1" x14ac:dyDescent="0.25"/>
    <row r="3959" hidden="1" x14ac:dyDescent="0.25"/>
    <row r="3960" hidden="1" x14ac:dyDescent="0.25"/>
    <row r="3961" hidden="1" x14ac:dyDescent="0.25"/>
    <row r="3962" hidden="1" x14ac:dyDescent="0.25"/>
    <row r="3963" hidden="1" x14ac:dyDescent="0.25"/>
    <row r="3964" hidden="1" x14ac:dyDescent="0.25"/>
    <row r="3965" hidden="1" x14ac:dyDescent="0.25"/>
    <row r="3966" hidden="1" x14ac:dyDescent="0.25"/>
    <row r="3967" hidden="1" x14ac:dyDescent="0.25"/>
    <row r="3968" hidden="1" x14ac:dyDescent="0.25"/>
    <row r="3969" hidden="1" x14ac:dyDescent="0.25"/>
    <row r="3970" hidden="1" x14ac:dyDescent="0.25"/>
    <row r="3971" hidden="1" x14ac:dyDescent="0.25"/>
    <row r="3972" hidden="1" x14ac:dyDescent="0.25"/>
    <row r="3973" hidden="1" x14ac:dyDescent="0.25"/>
    <row r="3974" hidden="1" x14ac:dyDescent="0.25"/>
    <row r="3975" hidden="1" x14ac:dyDescent="0.25"/>
    <row r="3976" hidden="1" x14ac:dyDescent="0.25"/>
    <row r="3977" hidden="1" x14ac:dyDescent="0.25"/>
    <row r="3978" hidden="1" x14ac:dyDescent="0.25"/>
    <row r="3979" hidden="1" x14ac:dyDescent="0.25"/>
    <row r="3980" hidden="1" x14ac:dyDescent="0.25"/>
    <row r="3981" hidden="1" x14ac:dyDescent="0.25"/>
    <row r="3982" hidden="1" x14ac:dyDescent="0.25"/>
    <row r="3983" hidden="1" x14ac:dyDescent="0.25"/>
    <row r="3984" hidden="1" x14ac:dyDescent="0.25"/>
    <row r="3985" hidden="1" x14ac:dyDescent="0.25"/>
    <row r="3986" hidden="1" x14ac:dyDescent="0.25"/>
    <row r="3987" hidden="1" x14ac:dyDescent="0.25"/>
    <row r="3988" hidden="1" x14ac:dyDescent="0.25"/>
    <row r="3989" hidden="1" x14ac:dyDescent="0.25"/>
    <row r="3990" hidden="1" x14ac:dyDescent="0.25"/>
    <row r="3991" hidden="1" x14ac:dyDescent="0.25"/>
    <row r="3992" hidden="1" x14ac:dyDescent="0.25"/>
    <row r="3993" hidden="1" x14ac:dyDescent="0.25"/>
    <row r="3994" hidden="1" x14ac:dyDescent="0.25"/>
    <row r="3995" hidden="1" x14ac:dyDescent="0.25"/>
    <row r="3996" hidden="1" x14ac:dyDescent="0.25"/>
    <row r="3997" hidden="1" x14ac:dyDescent="0.25"/>
    <row r="3998" hidden="1" x14ac:dyDescent="0.25"/>
    <row r="3999" hidden="1" x14ac:dyDescent="0.25"/>
    <row r="4000" hidden="1" x14ac:dyDescent="0.25"/>
    <row r="4001" hidden="1" x14ac:dyDescent="0.25"/>
    <row r="4002" hidden="1" x14ac:dyDescent="0.25"/>
    <row r="4003" hidden="1" x14ac:dyDescent="0.25"/>
    <row r="4004" hidden="1" x14ac:dyDescent="0.25"/>
    <row r="4005" hidden="1" x14ac:dyDescent="0.25"/>
    <row r="4006" hidden="1" x14ac:dyDescent="0.25"/>
    <row r="4007" hidden="1" x14ac:dyDescent="0.25"/>
    <row r="4008" hidden="1" x14ac:dyDescent="0.25"/>
    <row r="4009" hidden="1" x14ac:dyDescent="0.25"/>
    <row r="4010" hidden="1" x14ac:dyDescent="0.25"/>
    <row r="4011" hidden="1" x14ac:dyDescent="0.25"/>
    <row r="4012" hidden="1" x14ac:dyDescent="0.25"/>
    <row r="4013" hidden="1" x14ac:dyDescent="0.25"/>
    <row r="4014" hidden="1" x14ac:dyDescent="0.25"/>
    <row r="4015" hidden="1" x14ac:dyDescent="0.25"/>
    <row r="4016" hidden="1" x14ac:dyDescent="0.25"/>
    <row r="4017" hidden="1" x14ac:dyDescent="0.25"/>
    <row r="4018" hidden="1" x14ac:dyDescent="0.25"/>
    <row r="4019" hidden="1" x14ac:dyDescent="0.25"/>
    <row r="4020" hidden="1" x14ac:dyDescent="0.25"/>
    <row r="4021" hidden="1" x14ac:dyDescent="0.25"/>
    <row r="4022" hidden="1" x14ac:dyDescent="0.25"/>
    <row r="4023" hidden="1" x14ac:dyDescent="0.25"/>
    <row r="4024" hidden="1" x14ac:dyDescent="0.25"/>
    <row r="4025" hidden="1" x14ac:dyDescent="0.25"/>
    <row r="4026" hidden="1" x14ac:dyDescent="0.25"/>
    <row r="4027" hidden="1" x14ac:dyDescent="0.25"/>
    <row r="4028" hidden="1" x14ac:dyDescent="0.25"/>
    <row r="4029" hidden="1" x14ac:dyDescent="0.25"/>
    <row r="4030" hidden="1" x14ac:dyDescent="0.25"/>
    <row r="4031" hidden="1" x14ac:dyDescent="0.25"/>
    <row r="4032" hidden="1" x14ac:dyDescent="0.25"/>
    <row r="4033" hidden="1" x14ac:dyDescent="0.25"/>
    <row r="4034" hidden="1" x14ac:dyDescent="0.25"/>
    <row r="4035" hidden="1" x14ac:dyDescent="0.25"/>
    <row r="4036" hidden="1" x14ac:dyDescent="0.25"/>
    <row r="4037" hidden="1" x14ac:dyDescent="0.25"/>
    <row r="4038" hidden="1" x14ac:dyDescent="0.25"/>
    <row r="4039" hidden="1" x14ac:dyDescent="0.25"/>
    <row r="4040" hidden="1" x14ac:dyDescent="0.25"/>
    <row r="4041" hidden="1" x14ac:dyDescent="0.25"/>
    <row r="4042" hidden="1" x14ac:dyDescent="0.25"/>
    <row r="4043" hidden="1" x14ac:dyDescent="0.25"/>
    <row r="4044" hidden="1" x14ac:dyDescent="0.25"/>
    <row r="4045" hidden="1" x14ac:dyDescent="0.25"/>
    <row r="4046" hidden="1" x14ac:dyDescent="0.25"/>
    <row r="4047" hidden="1" x14ac:dyDescent="0.25"/>
    <row r="4048" hidden="1" x14ac:dyDescent="0.25"/>
    <row r="4049" hidden="1" x14ac:dyDescent="0.25"/>
    <row r="4050" hidden="1" x14ac:dyDescent="0.25"/>
    <row r="4051" hidden="1" x14ac:dyDescent="0.25"/>
    <row r="4052" hidden="1" x14ac:dyDescent="0.25"/>
    <row r="4053" hidden="1" x14ac:dyDescent="0.25"/>
    <row r="4054" hidden="1" x14ac:dyDescent="0.25"/>
    <row r="4055" hidden="1" x14ac:dyDescent="0.25"/>
    <row r="4056" hidden="1" x14ac:dyDescent="0.25"/>
    <row r="4057" hidden="1" x14ac:dyDescent="0.25"/>
    <row r="4058" hidden="1" x14ac:dyDescent="0.25"/>
    <row r="4059" hidden="1" x14ac:dyDescent="0.25"/>
    <row r="4060" hidden="1" x14ac:dyDescent="0.25"/>
    <row r="4061" hidden="1" x14ac:dyDescent="0.25"/>
    <row r="4062" hidden="1" x14ac:dyDescent="0.25"/>
    <row r="4063" hidden="1" x14ac:dyDescent="0.25"/>
    <row r="4064" hidden="1" x14ac:dyDescent="0.25"/>
    <row r="4065" hidden="1" x14ac:dyDescent="0.25"/>
    <row r="4066" hidden="1" x14ac:dyDescent="0.25"/>
    <row r="4067" hidden="1" x14ac:dyDescent="0.25"/>
    <row r="4068" hidden="1" x14ac:dyDescent="0.25"/>
    <row r="4069" hidden="1" x14ac:dyDescent="0.25"/>
    <row r="4070" hidden="1" x14ac:dyDescent="0.25"/>
    <row r="4071" hidden="1" x14ac:dyDescent="0.25"/>
    <row r="4072" hidden="1" x14ac:dyDescent="0.25"/>
    <row r="4073" hidden="1" x14ac:dyDescent="0.25"/>
    <row r="4074" hidden="1" x14ac:dyDescent="0.25"/>
    <row r="4075" hidden="1" x14ac:dyDescent="0.25"/>
    <row r="4076" hidden="1" x14ac:dyDescent="0.25"/>
    <row r="4077" hidden="1" x14ac:dyDescent="0.25"/>
    <row r="4078" hidden="1" x14ac:dyDescent="0.25"/>
    <row r="4079" hidden="1" x14ac:dyDescent="0.25"/>
    <row r="4080" hidden="1" x14ac:dyDescent="0.25"/>
    <row r="4081" hidden="1" x14ac:dyDescent="0.25"/>
    <row r="4082" hidden="1" x14ac:dyDescent="0.25"/>
    <row r="4083" hidden="1" x14ac:dyDescent="0.25"/>
    <row r="4084" hidden="1" x14ac:dyDescent="0.25"/>
    <row r="4085" hidden="1" x14ac:dyDescent="0.25"/>
    <row r="4086" hidden="1" x14ac:dyDescent="0.25"/>
    <row r="4087" hidden="1" x14ac:dyDescent="0.25"/>
    <row r="4088" hidden="1" x14ac:dyDescent="0.25"/>
    <row r="4089" hidden="1" x14ac:dyDescent="0.25"/>
    <row r="4090" hidden="1" x14ac:dyDescent="0.25"/>
    <row r="4091" hidden="1" x14ac:dyDescent="0.25"/>
    <row r="4092" hidden="1" x14ac:dyDescent="0.25"/>
    <row r="4093" hidden="1" x14ac:dyDescent="0.25"/>
    <row r="4094" hidden="1" x14ac:dyDescent="0.25"/>
    <row r="4095" hidden="1" x14ac:dyDescent="0.25"/>
    <row r="4096" hidden="1" x14ac:dyDescent="0.25"/>
    <row r="4097" hidden="1" x14ac:dyDescent="0.25"/>
    <row r="4098" hidden="1" x14ac:dyDescent="0.25"/>
    <row r="4099" hidden="1" x14ac:dyDescent="0.25"/>
    <row r="4100" hidden="1" x14ac:dyDescent="0.25"/>
    <row r="4101" hidden="1" x14ac:dyDescent="0.25"/>
    <row r="4102" hidden="1" x14ac:dyDescent="0.25"/>
    <row r="4103" hidden="1" x14ac:dyDescent="0.25"/>
    <row r="4104" hidden="1" x14ac:dyDescent="0.25"/>
    <row r="4105" hidden="1" x14ac:dyDescent="0.25"/>
    <row r="4106" hidden="1" x14ac:dyDescent="0.25"/>
    <row r="4107" hidden="1" x14ac:dyDescent="0.25"/>
    <row r="4108" hidden="1" x14ac:dyDescent="0.25"/>
    <row r="4109" hidden="1" x14ac:dyDescent="0.25"/>
    <row r="4110" hidden="1" x14ac:dyDescent="0.25"/>
    <row r="4111" hidden="1" x14ac:dyDescent="0.25"/>
    <row r="4112" hidden="1" x14ac:dyDescent="0.25"/>
    <row r="4113" hidden="1" x14ac:dyDescent="0.25"/>
    <row r="4114" hidden="1" x14ac:dyDescent="0.25"/>
    <row r="4115" hidden="1" x14ac:dyDescent="0.25"/>
    <row r="4116" hidden="1" x14ac:dyDescent="0.25"/>
    <row r="4117" hidden="1" x14ac:dyDescent="0.25"/>
    <row r="4118" hidden="1" x14ac:dyDescent="0.25"/>
    <row r="4119" hidden="1" x14ac:dyDescent="0.25"/>
    <row r="4120" hidden="1" x14ac:dyDescent="0.25"/>
    <row r="4121" hidden="1" x14ac:dyDescent="0.25"/>
    <row r="4122" hidden="1" x14ac:dyDescent="0.25"/>
    <row r="4123" hidden="1" x14ac:dyDescent="0.25"/>
    <row r="4124" hidden="1" x14ac:dyDescent="0.25"/>
    <row r="4125" hidden="1" x14ac:dyDescent="0.25"/>
    <row r="4126" hidden="1" x14ac:dyDescent="0.25"/>
    <row r="4127" hidden="1" x14ac:dyDescent="0.25"/>
    <row r="4128" hidden="1" x14ac:dyDescent="0.25"/>
    <row r="4129" hidden="1" x14ac:dyDescent="0.25"/>
    <row r="4130" hidden="1" x14ac:dyDescent="0.25"/>
    <row r="4131" hidden="1" x14ac:dyDescent="0.25"/>
    <row r="4132" hidden="1" x14ac:dyDescent="0.25"/>
    <row r="4133" hidden="1" x14ac:dyDescent="0.25"/>
    <row r="4134" hidden="1" x14ac:dyDescent="0.25"/>
    <row r="4135" hidden="1" x14ac:dyDescent="0.25"/>
    <row r="4136" hidden="1" x14ac:dyDescent="0.25"/>
    <row r="4137" hidden="1" x14ac:dyDescent="0.25"/>
    <row r="4138" hidden="1" x14ac:dyDescent="0.25"/>
    <row r="4139" hidden="1" x14ac:dyDescent="0.25"/>
    <row r="4140" hidden="1" x14ac:dyDescent="0.25"/>
    <row r="4141" hidden="1" x14ac:dyDescent="0.25"/>
    <row r="4142" hidden="1" x14ac:dyDescent="0.25"/>
    <row r="4143" hidden="1" x14ac:dyDescent="0.25"/>
    <row r="4144" hidden="1" x14ac:dyDescent="0.25"/>
    <row r="4145" hidden="1" x14ac:dyDescent="0.25"/>
    <row r="4146" hidden="1" x14ac:dyDescent="0.25"/>
    <row r="4147" hidden="1" x14ac:dyDescent="0.25"/>
    <row r="4148" hidden="1" x14ac:dyDescent="0.25"/>
    <row r="4149" hidden="1" x14ac:dyDescent="0.25"/>
    <row r="4150" hidden="1" x14ac:dyDescent="0.25"/>
    <row r="4151" hidden="1" x14ac:dyDescent="0.25"/>
    <row r="4152" hidden="1" x14ac:dyDescent="0.25"/>
    <row r="4153" hidden="1" x14ac:dyDescent="0.25"/>
    <row r="4154" hidden="1" x14ac:dyDescent="0.25"/>
    <row r="4155" hidden="1" x14ac:dyDescent="0.25"/>
    <row r="4156" hidden="1" x14ac:dyDescent="0.25"/>
    <row r="4157" hidden="1" x14ac:dyDescent="0.25"/>
    <row r="4158" hidden="1" x14ac:dyDescent="0.25"/>
    <row r="4159" hidden="1" x14ac:dyDescent="0.25"/>
    <row r="4160" hidden="1" x14ac:dyDescent="0.25"/>
    <row r="4161" hidden="1" x14ac:dyDescent="0.25"/>
    <row r="4162" hidden="1" x14ac:dyDescent="0.25"/>
    <row r="4163" hidden="1" x14ac:dyDescent="0.25"/>
    <row r="4164" hidden="1" x14ac:dyDescent="0.25"/>
    <row r="4165" hidden="1" x14ac:dyDescent="0.25"/>
    <row r="4166" hidden="1" x14ac:dyDescent="0.25"/>
    <row r="4167" hidden="1" x14ac:dyDescent="0.25"/>
    <row r="4168" hidden="1" x14ac:dyDescent="0.25"/>
    <row r="4169" hidden="1" x14ac:dyDescent="0.25"/>
    <row r="4170" hidden="1" x14ac:dyDescent="0.25"/>
    <row r="4171" hidden="1" x14ac:dyDescent="0.25"/>
    <row r="4172" hidden="1" x14ac:dyDescent="0.25"/>
    <row r="4173" hidden="1" x14ac:dyDescent="0.25"/>
    <row r="4174" hidden="1" x14ac:dyDescent="0.25"/>
    <row r="4175" hidden="1" x14ac:dyDescent="0.25"/>
    <row r="4176" hidden="1" x14ac:dyDescent="0.25"/>
    <row r="4177" hidden="1" x14ac:dyDescent="0.25"/>
    <row r="4178" hidden="1" x14ac:dyDescent="0.25"/>
    <row r="4179" hidden="1" x14ac:dyDescent="0.25"/>
    <row r="4180" hidden="1" x14ac:dyDescent="0.25"/>
    <row r="4181" hidden="1" x14ac:dyDescent="0.25"/>
    <row r="4182" hidden="1" x14ac:dyDescent="0.25"/>
    <row r="4183" hidden="1" x14ac:dyDescent="0.25"/>
    <row r="4184" hidden="1" x14ac:dyDescent="0.25"/>
    <row r="4185" hidden="1" x14ac:dyDescent="0.25"/>
    <row r="4186" hidden="1" x14ac:dyDescent="0.25"/>
    <row r="4187" hidden="1" x14ac:dyDescent="0.25"/>
    <row r="4188" hidden="1" x14ac:dyDescent="0.25"/>
    <row r="4189" hidden="1" x14ac:dyDescent="0.25"/>
    <row r="4190" hidden="1" x14ac:dyDescent="0.25"/>
    <row r="4191" hidden="1" x14ac:dyDescent="0.25"/>
    <row r="4192" hidden="1" x14ac:dyDescent="0.25"/>
    <row r="4193" hidden="1" x14ac:dyDescent="0.25"/>
    <row r="4194" hidden="1" x14ac:dyDescent="0.25"/>
    <row r="4195" hidden="1" x14ac:dyDescent="0.25"/>
    <row r="4196" hidden="1" x14ac:dyDescent="0.25"/>
    <row r="4197" hidden="1" x14ac:dyDescent="0.25"/>
    <row r="4198" hidden="1" x14ac:dyDescent="0.25"/>
    <row r="4199" hidden="1" x14ac:dyDescent="0.25"/>
    <row r="4200" hidden="1" x14ac:dyDescent="0.25"/>
    <row r="4201" hidden="1" x14ac:dyDescent="0.25"/>
    <row r="4202" hidden="1" x14ac:dyDescent="0.25"/>
    <row r="4203" hidden="1" x14ac:dyDescent="0.25"/>
    <row r="4204" hidden="1" x14ac:dyDescent="0.25"/>
    <row r="4205" hidden="1" x14ac:dyDescent="0.25"/>
    <row r="4206" hidden="1" x14ac:dyDescent="0.25"/>
    <row r="4207" hidden="1" x14ac:dyDescent="0.25"/>
    <row r="4208" hidden="1" x14ac:dyDescent="0.25"/>
    <row r="4209" hidden="1" x14ac:dyDescent="0.25"/>
    <row r="4210" hidden="1" x14ac:dyDescent="0.25"/>
    <row r="4211" hidden="1" x14ac:dyDescent="0.25"/>
    <row r="4212" hidden="1" x14ac:dyDescent="0.25"/>
    <row r="4213" hidden="1" x14ac:dyDescent="0.25"/>
    <row r="4214" hidden="1" x14ac:dyDescent="0.25"/>
    <row r="4215" hidden="1" x14ac:dyDescent="0.25"/>
    <row r="4216" hidden="1" x14ac:dyDescent="0.25"/>
    <row r="4217" hidden="1" x14ac:dyDescent="0.25"/>
    <row r="4218" hidden="1" x14ac:dyDescent="0.25"/>
    <row r="4219" hidden="1" x14ac:dyDescent="0.25"/>
    <row r="4220" hidden="1" x14ac:dyDescent="0.25"/>
    <row r="4221" hidden="1" x14ac:dyDescent="0.25"/>
    <row r="4222" hidden="1" x14ac:dyDescent="0.25"/>
    <row r="4223" hidden="1" x14ac:dyDescent="0.25"/>
    <row r="4224" hidden="1" x14ac:dyDescent="0.25"/>
    <row r="4225" hidden="1" x14ac:dyDescent="0.25"/>
    <row r="4226" hidden="1" x14ac:dyDescent="0.25"/>
    <row r="4227" hidden="1" x14ac:dyDescent="0.25"/>
    <row r="4228" hidden="1" x14ac:dyDescent="0.25"/>
    <row r="4229" hidden="1" x14ac:dyDescent="0.25"/>
    <row r="4230" hidden="1" x14ac:dyDescent="0.25"/>
    <row r="4231" hidden="1" x14ac:dyDescent="0.25"/>
    <row r="4232" hidden="1" x14ac:dyDescent="0.25"/>
    <row r="4233" hidden="1" x14ac:dyDescent="0.25"/>
    <row r="4234" hidden="1" x14ac:dyDescent="0.25"/>
    <row r="4235" hidden="1" x14ac:dyDescent="0.25"/>
    <row r="4236" hidden="1" x14ac:dyDescent="0.25"/>
    <row r="4237" hidden="1" x14ac:dyDescent="0.25"/>
    <row r="4238" hidden="1" x14ac:dyDescent="0.25"/>
    <row r="4239" hidden="1" x14ac:dyDescent="0.25"/>
    <row r="4240" hidden="1" x14ac:dyDescent="0.25"/>
    <row r="4241" hidden="1" x14ac:dyDescent="0.25"/>
    <row r="4242" hidden="1" x14ac:dyDescent="0.25"/>
    <row r="4243" hidden="1" x14ac:dyDescent="0.25"/>
    <row r="4244" hidden="1" x14ac:dyDescent="0.25"/>
    <row r="4245" hidden="1" x14ac:dyDescent="0.25"/>
    <row r="4246" hidden="1" x14ac:dyDescent="0.25"/>
    <row r="4247" hidden="1" x14ac:dyDescent="0.25"/>
    <row r="4248" hidden="1" x14ac:dyDescent="0.25"/>
    <row r="4249" hidden="1" x14ac:dyDescent="0.25"/>
    <row r="4250" hidden="1" x14ac:dyDescent="0.25"/>
    <row r="4251" hidden="1" x14ac:dyDescent="0.25"/>
    <row r="4252" hidden="1" x14ac:dyDescent="0.25"/>
    <row r="4253" hidden="1" x14ac:dyDescent="0.25"/>
    <row r="4254" hidden="1" x14ac:dyDescent="0.25"/>
    <row r="4255" hidden="1" x14ac:dyDescent="0.25"/>
    <row r="4256" hidden="1" x14ac:dyDescent="0.25"/>
    <row r="4257" hidden="1" x14ac:dyDescent="0.25"/>
    <row r="4258" hidden="1" x14ac:dyDescent="0.25"/>
    <row r="4259" hidden="1" x14ac:dyDescent="0.25"/>
    <row r="4260" hidden="1" x14ac:dyDescent="0.25"/>
    <row r="4261" hidden="1" x14ac:dyDescent="0.25"/>
    <row r="4262" hidden="1" x14ac:dyDescent="0.25"/>
    <row r="4263" hidden="1" x14ac:dyDescent="0.25"/>
    <row r="4264" hidden="1" x14ac:dyDescent="0.25"/>
    <row r="4265" hidden="1" x14ac:dyDescent="0.25"/>
    <row r="4266" hidden="1" x14ac:dyDescent="0.25"/>
    <row r="4267" hidden="1" x14ac:dyDescent="0.25"/>
    <row r="4268" hidden="1" x14ac:dyDescent="0.25"/>
    <row r="4269" hidden="1" x14ac:dyDescent="0.25"/>
    <row r="4270" hidden="1" x14ac:dyDescent="0.25"/>
    <row r="4271" hidden="1" x14ac:dyDescent="0.25"/>
    <row r="4272" hidden="1" x14ac:dyDescent="0.25"/>
    <row r="4273" hidden="1" x14ac:dyDescent="0.25"/>
    <row r="4274" hidden="1" x14ac:dyDescent="0.25"/>
    <row r="4275" hidden="1" x14ac:dyDescent="0.25"/>
    <row r="4276" hidden="1" x14ac:dyDescent="0.25"/>
    <row r="4277" hidden="1" x14ac:dyDescent="0.25"/>
    <row r="4278" hidden="1" x14ac:dyDescent="0.25"/>
    <row r="4279" hidden="1" x14ac:dyDescent="0.25"/>
    <row r="4280" hidden="1" x14ac:dyDescent="0.25"/>
    <row r="4281" hidden="1" x14ac:dyDescent="0.25"/>
    <row r="4282" hidden="1" x14ac:dyDescent="0.25"/>
    <row r="4283" hidden="1" x14ac:dyDescent="0.25"/>
    <row r="4284" hidden="1" x14ac:dyDescent="0.25"/>
    <row r="4285" hidden="1" x14ac:dyDescent="0.25"/>
    <row r="4286" hidden="1" x14ac:dyDescent="0.25"/>
    <row r="4287" hidden="1" x14ac:dyDescent="0.25"/>
    <row r="4288" hidden="1" x14ac:dyDescent="0.25"/>
    <row r="4289" hidden="1" x14ac:dyDescent="0.25"/>
    <row r="4290" hidden="1" x14ac:dyDescent="0.25"/>
    <row r="4291" hidden="1" x14ac:dyDescent="0.25"/>
    <row r="4292" hidden="1" x14ac:dyDescent="0.25"/>
    <row r="4293" hidden="1" x14ac:dyDescent="0.25"/>
    <row r="4294" hidden="1" x14ac:dyDescent="0.25"/>
    <row r="4295" hidden="1" x14ac:dyDescent="0.25"/>
    <row r="4296" hidden="1" x14ac:dyDescent="0.25"/>
    <row r="4297" hidden="1" x14ac:dyDescent="0.25"/>
    <row r="4298" hidden="1" x14ac:dyDescent="0.25"/>
    <row r="4299" hidden="1" x14ac:dyDescent="0.25"/>
    <row r="4300" hidden="1" x14ac:dyDescent="0.25"/>
    <row r="4301" hidden="1" x14ac:dyDescent="0.25"/>
    <row r="4302" hidden="1" x14ac:dyDescent="0.25"/>
    <row r="4303" hidden="1" x14ac:dyDescent="0.25"/>
    <row r="4304" hidden="1" x14ac:dyDescent="0.25"/>
    <row r="4305" hidden="1" x14ac:dyDescent="0.25"/>
    <row r="4306" hidden="1" x14ac:dyDescent="0.25"/>
    <row r="4307" hidden="1" x14ac:dyDescent="0.25"/>
    <row r="4308" hidden="1" x14ac:dyDescent="0.25"/>
    <row r="4309" hidden="1" x14ac:dyDescent="0.25"/>
    <row r="4310" hidden="1" x14ac:dyDescent="0.25"/>
    <row r="4311" hidden="1" x14ac:dyDescent="0.25"/>
    <row r="4312" hidden="1" x14ac:dyDescent="0.25"/>
    <row r="4313" hidden="1" x14ac:dyDescent="0.25"/>
    <row r="4314" hidden="1" x14ac:dyDescent="0.25"/>
    <row r="4315" hidden="1" x14ac:dyDescent="0.25"/>
    <row r="4316" hidden="1" x14ac:dyDescent="0.25"/>
    <row r="4317" hidden="1" x14ac:dyDescent="0.25"/>
    <row r="4318" hidden="1" x14ac:dyDescent="0.25"/>
    <row r="4319" hidden="1" x14ac:dyDescent="0.25"/>
    <row r="4320" hidden="1" x14ac:dyDescent="0.25"/>
    <row r="4321" hidden="1" x14ac:dyDescent="0.25"/>
    <row r="4322" hidden="1" x14ac:dyDescent="0.25"/>
    <row r="4323" hidden="1" x14ac:dyDescent="0.25"/>
    <row r="4324" hidden="1" x14ac:dyDescent="0.25"/>
    <row r="4325" hidden="1" x14ac:dyDescent="0.25"/>
    <row r="4326" hidden="1" x14ac:dyDescent="0.25"/>
    <row r="4327" hidden="1" x14ac:dyDescent="0.25"/>
    <row r="4328" hidden="1" x14ac:dyDescent="0.25"/>
    <row r="4329" hidden="1" x14ac:dyDescent="0.25"/>
    <row r="4330" hidden="1" x14ac:dyDescent="0.25"/>
    <row r="4331" hidden="1" x14ac:dyDescent="0.25"/>
    <row r="4332" hidden="1" x14ac:dyDescent="0.25"/>
    <row r="4333" hidden="1" x14ac:dyDescent="0.25"/>
    <row r="4334" hidden="1" x14ac:dyDescent="0.25"/>
    <row r="4335" hidden="1" x14ac:dyDescent="0.25"/>
    <row r="4336" hidden="1" x14ac:dyDescent="0.25"/>
    <row r="4337" hidden="1" x14ac:dyDescent="0.25"/>
    <row r="4338" hidden="1" x14ac:dyDescent="0.25"/>
    <row r="4339" hidden="1" x14ac:dyDescent="0.25"/>
    <row r="4340" hidden="1" x14ac:dyDescent="0.25"/>
    <row r="4341" hidden="1" x14ac:dyDescent="0.25"/>
    <row r="4342" hidden="1" x14ac:dyDescent="0.25"/>
    <row r="4343" hidden="1" x14ac:dyDescent="0.25"/>
    <row r="4344" hidden="1" x14ac:dyDescent="0.25"/>
    <row r="4345" hidden="1" x14ac:dyDescent="0.25"/>
    <row r="4346" hidden="1" x14ac:dyDescent="0.25"/>
    <row r="4347" hidden="1" x14ac:dyDescent="0.25"/>
    <row r="4348" hidden="1" x14ac:dyDescent="0.25"/>
    <row r="4349" hidden="1" x14ac:dyDescent="0.25"/>
    <row r="4350" hidden="1" x14ac:dyDescent="0.25"/>
    <row r="4351" hidden="1" x14ac:dyDescent="0.25"/>
    <row r="4352" hidden="1" x14ac:dyDescent="0.25"/>
    <row r="4353" hidden="1" x14ac:dyDescent="0.25"/>
    <row r="4354" hidden="1" x14ac:dyDescent="0.25"/>
    <row r="4355" hidden="1" x14ac:dyDescent="0.25"/>
    <row r="4356" hidden="1" x14ac:dyDescent="0.25"/>
    <row r="4357" hidden="1" x14ac:dyDescent="0.25"/>
    <row r="4358" hidden="1" x14ac:dyDescent="0.25"/>
    <row r="4359" hidden="1" x14ac:dyDescent="0.25"/>
    <row r="4360" hidden="1" x14ac:dyDescent="0.25"/>
    <row r="4361" hidden="1" x14ac:dyDescent="0.25"/>
    <row r="4362" hidden="1" x14ac:dyDescent="0.25"/>
    <row r="4363" hidden="1" x14ac:dyDescent="0.25"/>
    <row r="4364" hidden="1" x14ac:dyDescent="0.25"/>
    <row r="4365" hidden="1" x14ac:dyDescent="0.25"/>
    <row r="4366" hidden="1" x14ac:dyDescent="0.25"/>
    <row r="4367" hidden="1" x14ac:dyDescent="0.25"/>
    <row r="4368" hidden="1" x14ac:dyDescent="0.25"/>
    <row r="4369" hidden="1" x14ac:dyDescent="0.25"/>
    <row r="4370" hidden="1" x14ac:dyDescent="0.25"/>
    <row r="4371" hidden="1" x14ac:dyDescent="0.25"/>
    <row r="4372" hidden="1" x14ac:dyDescent="0.25"/>
    <row r="4373" hidden="1" x14ac:dyDescent="0.25"/>
    <row r="4374" hidden="1" x14ac:dyDescent="0.25"/>
    <row r="4375" hidden="1" x14ac:dyDescent="0.25"/>
    <row r="4376" hidden="1" x14ac:dyDescent="0.25"/>
    <row r="4377" hidden="1" x14ac:dyDescent="0.25"/>
    <row r="4378" hidden="1" x14ac:dyDescent="0.25"/>
    <row r="4379" hidden="1" x14ac:dyDescent="0.25"/>
    <row r="4380" hidden="1" x14ac:dyDescent="0.25"/>
    <row r="4381" hidden="1" x14ac:dyDescent="0.25"/>
    <row r="4382" hidden="1" x14ac:dyDescent="0.25"/>
    <row r="4383" hidden="1" x14ac:dyDescent="0.25"/>
    <row r="4384" hidden="1" x14ac:dyDescent="0.25"/>
    <row r="4385" hidden="1" x14ac:dyDescent="0.25"/>
    <row r="4386" hidden="1" x14ac:dyDescent="0.25"/>
    <row r="4387" hidden="1" x14ac:dyDescent="0.25"/>
    <row r="4388" hidden="1" x14ac:dyDescent="0.25"/>
    <row r="4389" hidden="1" x14ac:dyDescent="0.25"/>
    <row r="4390" hidden="1" x14ac:dyDescent="0.25"/>
    <row r="4391" hidden="1" x14ac:dyDescent="0.25"/>
    <row r="4392" hidden="1" x14ac:dyDescent="0.25"/>
    <row r="4393" hidden="1" x14ac:dyDescent="0.25"/>
    <row r="4394" hidden="1" x14ac:dyDescent="0.25"/>
    <row r="4395" hidden="1" x14ac:dyDescent="0.25"/>
    <row r="4396" hidden="1" x14ac:dyDescent="0.25"/>
    <row r="4397" hidden="1" x14ac:dyDescent="0.25"/>
    <row r="4398" hidden="1" x14ac:dyDescent="0.25"/>
    <row r="4399" hidden="1" x14ac:dyDescent="0.25"/>
    <row r="4400" hidden="1" x14ac:dyDescent="0.25"/>
    <row r="4401" hidden="1" x14ac:dyDescent="0.25"/>
    <row r="4402" hidden="1" x14ac:dyDescent="0.25"/>
    <row r="4403" hidden="1" x14ac:dyDescent="0.25"/>
    <row r="4404" hidden="1" x14ac:dyDescent="0.25"/>
    <row r="4405" hidden="1" x14ac:dyDescent="0.25"/>
    <row r="4406" hidden="1" x14ac:dyDescent="0.25"/>
    <row r="4407" hidden="1" x14ac:dyDescent="0.25"/>
    <row r="4408" hidden="1" x14ac:dyDescent="0.25"/>
    <row r="4409" hidden="1" x14ac:dyDescent="0.25"/>
    <row r="4410" hidden="1" x14ac:dyDescent="0.25"/>
    <row r="4411" hidden="1" x14ac:dyDescent="0.25"/>
    <row r="4412" hidden="1" x14ac:dyDescent="0.25"/>
    <row r="4413" hidden="1" x14ac:dyDescent="0.25"/>
    <row r="4414" hidden="1" x14ac:dyDescent="0.25"/>
    <row r="4415" hidden="1" x14ac:dyDescent="0.25"/>
    <row r="4416" hidden="1" x14ac:dyDescent="0.25"/>
    <row r="4417" hidden="1" x14ac:dyDescent="0.25"/>
    <row r="4418" hidden="1" x14ac:dyDescent="0.25"/>
    <row r="4419" hidden="1" x14ac:dyDescent="0.25"/>
    <row r="4420" hidden="1" x14ac:dyDescent="0.25"/>
    <row r="4421" hidden="1" x14ac:dyDescent="0.25"/>
    <row r="4422" hidden="1" x14ac:dyDescent="0.25"/>
    <row r="4423" hidden="1" x14ac:dyDescent="0.25"/>
    <row r="4424" hidden="1" x14ac:dyDescent="0.25"/>
    <row r="4425" hidden="1" x14ac:dyDescent="0.25"/>
    <row r="4426" hidden="1" x14ac:dyDescent="0.25"/>
    <row r="4427" hidden="1" x14ac:dyDescent="0.25"/>
    <row r="4428" hidden="1" x14ac:dyDescent="0.25"/>
    <row r="4429" hidden="1" x14ac:dyDescent="0.25"/>
    <row r="4430" hidden="1" x14ac:dyDescent="0.25"/>
    <row r="4431" hidden="1" x14ac:dyDescent="0.25"/>
    <row r="4432" hidden="1" x14ac:dyDescent="0.25"/>
    <row r="4433" hidden="1" x14ac:dyDescent="0.25"/>
    <row r="4434" hidden="1" x14ac:dyDescent="0.25"/>
    <row r="4435" hidden="1" x14ac:dyDescent="0.25"/>
    <row r="4436" hidden="1" x14ac:dyDescent="0.25"/>
    <row r="4437" hidden="1" x14ac:dyDescent="0.25"/>
    <row r="4438" hidden="1" x14ac:dyDescent="0.25"/>
    <row r="4439" hidden="1" x14ac:dyDescent="0.25"/>
    <row r="4440" hidden="1" x14ac:dyDescent="0.25"/>
    <row r="4441" hidden="1" x14ac:dyDescent="0.25"/>
    <row r="4442" hidden="1" x14ac:dyDescent="0.25"/>
    <row r="4443" hidden="1" x14ac:dyDescent="0.25"/>
    <row r="4444" hidden="1" x14ac:dyDescent="0.25"/>
    <row r="4445" hidden="1" x14ac:dyDescent="0.25"/>
    <row r="4446" hidden="1" x14ac:dyDescent="0.25"/>
    <row r="4447" hidden="1" x14ac:dyDescent="0.25"/>
    <row r="4448" hidden="1" x14ac:dyDescent="0.25"/>
    <row r="4449" hidden="1" x14ac:dyDescent="0.25"/>
    <row r="4450" hidden="1" x14ac:dyDescent="0.25"/>
    <row r="4451" hidden="1" x14ac:dyDescent="0.25"/>
    <row r="4452" hidden="1" x14ac:dyDescent="0.25"/>
    <row r="4453" hidden="1" x14ac:dyDescent="0.25"/>
    <row r="4454" hidden="1" x14ac:dyDescent="0.25"/>
    <row r="4455" hidden="1" x14ac:dyDescent="0.25"/>
    <row r="4456" hidden="1" x14ac:dyDescent="0.25"/>
    <row r="4457" hidden="1" x14ac:dyDescent="0.25"/>
    <row r="4458" hidden="1" x14ac:dyDescent="0.25"/>
    <row r="4459" hidden="1" x14ac:dyDescent="0.25"/>
    <row r="4460" hidden="1" x14ac:dyDescent="0.25"/>
    <row r="4461" hidden="1" x14ac:dyDescent="0.25"/>
    <row r="4462" hidden="1" x14ac:dyDescent="0.25"/>
    <row r="4463" hidden="1" x14ac:dyDescent="0.25"/>
    <row r="4464" hidden="1" x14ac:dyDescent="0.25"/>
    <row r="4465" hidden="1" x14ac:dyDescent="0.25"/>
    <row r="4466" hidden="1" x14ac:dyDescent="0.25"/>
    <row r="4467" hidden="1" x14ac:dyDescent="0.25"/>
    <row r="4468" hidden="1" x14ac:dyDescent="0.25"/>
    <row r="4469" hidden="1" x14ac:dyDescent="0.25"/>
    <row r="4470" hidden="1" x14ac:dyDescent="0.25"/>
    <row r="4471" hidden="1" x14ac:dyDescent="0.25"/>
    <row r="4472" hidden="1" x14ac:dyDescent="0.25"/>
    <row r="4473" hidden="1" x14ac:dyDescent="0.25"/>
    <row r="4474" hidden="1" x14ac:dyDescent="0.25"/>
    <row r="4475" hidden="1" x14ac:dyDescent="0.25"/>
    <row r="4476" hidden="1" x14ac:dyDescent="0.25"/>
    <row r="4477" hidden="1" x14ac:dyDescent="0.25"/>
    <row r="4478" hidden="1" x14ac:dyDescent="0.25"/>
    <row r="4479" hidden="1" x14ac:dyDescent="0.25"/>
    <row r="4480" hidden="1" x14ac:dyDescent="0.25"/>
    <row r="4481" hidden="1" x14ac:dyDescent="0.25"/>
    <row r="4482" hidden="1" x14ac:dyDescent="0.25"/>
    <row r="4483" hidden="1" x14ac:dyDescent="0.25"/>
    <row r="4484" hidden="1" x14ac:dyDescent="0.25"/>
    <row r="4485" hidden="1" x14ac:dyDescent="0.25"/>
    <row r="4486" hidden="1" x14ac:dyDescent="0.25"/>
    <row r="4487" hidden="1" x14ac:dyDescent="0.25"/>
    <row r="4488" hidden="1" x14ac:dyDescent="0.25"/>
    <row r="4489" hidden="1" x14ac:dyDescent="0.25"/>
    <row r="4490" hidden="1" x14ac:dyDescent="0.25"/>
    <row r="4491" hidden="1" x14ac:dyDescent="0.25"/>
    <row r="4492" hidden="1" x14ac:dyDescent="0.25"/>
    <row r="4493" hidden="1" x14ac:dyDescent="0.25"/>
    <row r="4494" hidden="1" x14ac:dyDescent="0.25"/>
    <row r="4495" hidden="1" x14ac:dyDescent="0.25"/>
    <row r="4496" hidden="1" x14ac:dyDescent="0.25"/>
    <row r="4497" hidden="1" x14ac:dyDescent="0.25"/>
    <row r="4498" hidden="1" x14ac:dyDescent="0.25"/>
    <row r="4499" hidden="1" x14ac:dyDescent="0.25"/>
    <row r="4500" hidden="1" x14ac:dyDescent="0.25"/>
    <row r="4501" hidden="1" x14ac:dyDescent="0.25"/>
    <row r="4502" hidden="1" x14ac:dyDescent="0.25"/>
    <row r="4503" hidden="1" x14ac:dyDescent="0.25"/>
    <row r="4504" hidden="1" x14ac:dyDescent="0.25"/>
    <row r="4505" hidden="1" x14ac:dyDescent="0.25"/>
    <row r="4506" hidden="1" x14ac:dyDescent="0.25"/>
    <row r="4507" hidden="1" x14ac:dyDescent="0.25"/>
    <row r="4508" hidden="1" x14ac:dyDescent="0.25"/>
    <row r="4509" hidden="1" x14ac:dyDescent="0.25"/>
    <row r="4510" hidden="1" x14ac:dyDescent="0.25"/>
    <row r="4511" hidden="1" x14ac:dyDescent="0.25"/>
    <row r="4512" hidden="1" x14ac:dyDescent="0.25"/>
    <row r="4513" hidden="1" x14ac:dyDescent="0.25"/>
    <row r="4514" hidden="1" x14ac:dyDescent="0.25"/>
    <row r="4515" hidden="1" x14ac:dyDescent="0.25"/>
    <row r="4516" hidden="1" x14ac:dyDescent="0.25"/>
    <row r="4517" hidden="1" x14ac:dyDescent="0.25"/>
    <row r="4518" hidden="1" x14ac:dyDescent="0.25"/>
    <row r="4519" hidden="1" x14ac:dyDescent="0.25"/>
    <row r="4520" hidden="1" x14ac:dyDescent="0.25"/>
    <row r="4521" hidden="1" x14ac:dyDescent="0.25"/>
    <row r="4522" hidden="1" x14ac:dyDescent="0.25"/>
    <row r="4523" hidden="1" x14ac:dyDescent="0.25"/>
    <row r="4524" hidden="1" x14ac:dyDescent="0.25"/>
    <row r="4525" hidden="1" x14ac:dyDescent="0.25"/>
    <row r="4526" hidden="1" x14ac:dyDescent="0.25"/>
    <row r="4527" hidden="1" x14ac:dyDescent="0.25"/>
    <row r="4528" hidden="1" x14ac:dyDescent="0.25"/>
    <row r="4529" hidden="1" x14ac:dyDescent="0.25"/>
    <row r="4530" hidden="1" x14ac:dyDescent="0.25"/>
    <row r="4531" hidden="1" x14ac:dyDescent="0.25"/>
    <row r="4532" hidden="1" x14ac:dyDescent="0.25"/>
    <row r="4533" hidden="1" x14ac:dyDescent="0.25"/>
    <row r="4534" hidden="1" x14ac:dyDescent="0.25"/>
    <row r="4535" hidden="1" x14ac:dyDescent="0.25"/>
    <row r="4536" hidden="1" x14ac:dyDescent="0.25"/>
    <row r="4537" hidden="1" x14ac:dyDescent="0.25"/>
    <row r="4538" hidden="1" x14ac:dyDescent="0.25"/>
    <row r="4539" hidden="1" x14ac:dyDescent="0.25"/>
    <row r="4540" hidden="1" x14ac:dyDescent="0.25"/>
    <row r="4541" hidden="1" x14ac:dyDescent="0.25"/>
    <row r="4542" hidden="1" x14ac:dyDescent="0.25"/>
    <row r="4543" hidden="1" x14ac:dyDescent="0.25"/>
    <row r="4544" hidden="1" x14ac:dyDescent="0.25"/>
    <row r="4545" hidden="1" x14ac:dyDescent="0.25"/>
    <row r="4546" hidden="1" x14ac:dyDescent="0.25"/>
    <row r="4547" hidden="1" x14ac:dyDescent="0.25"/>
    <row r="4548" hidden="1" x14ac:dyDescent="0.25"/>
    <row r="4549" hidden="1" x14ac:dyDescent="0.25"/>
    <row r="4550" hidden="1" x14ac:dyDescent="0.25"/>
    <row r="4551" hidden="1" x14ac:dyDescent="0.25"/>
    <row r="4552" hidden="1" x14ac:dyDescent="0.25"/>
    <row r="4553" hidden="1" x14ac:dyDescent="0.25"/>
    <row r="4554" hidden="1" x14ac:dyDescent="0.25"/>
    <row r="4555" hidden="1" x14ac:dyDescent="0.25"/>
    <row r="4556" hidden="1" x14ac:dyDescent="0.25"/>
    <row r="4557" hidden="1" x14ac:dyDescent="0.25"/>
    <row r="4558" hidden="1" x14ac:dyDescent="0.25"/>
    <row r="4559" hidden="1" x14ac:dyDescent="0.25"/>
    <row r="4560" hidden="1" x14ac:dyDescent="0.25"/>
    <row r="4561" hidden="1" x14ac:dyDescent="0.25"/>
    <row r="4562" hidden="1" x14ac:dyDescent="0.25"/>
    <row r="4563" hidden="1" x14ac:dyDescent="0.25"/>
    <row r="4564" hidden="1" x14ac:dyDescent="0.25"/>
    <row r="4565" hidden="1" x14ac:dyDescent="0.25"/>
    <row r="4566" hidden="1" x14ac:dyDescent="0.25"/>
    <row r="4567" hidden="1" x14ac:dyDescent="0.25"/>
    <row r="4568" hidden="1" x14ac:dyDescent="0.25"/>
    <row r="4569" hidden="1" x14ac:dyDescent="0.25"/>
    <row r="4570" hidden="1" x14ac:dyDescent="0.25"/>
    <row r="4571" hidden="1" x14ac:dyDescent="0.25"/>
    <row r="4572" hidden="1" x14ac:dyDescent="0.25"/>
    <row r="4573" hidden="1" x14ac:dyDescent="0.25"/>
    <row r="4574" hidden="1" x14ac:dyDescent="0.25"/>
    <row r="4575" hidden="1" x14ac:dyDescent="0.25"/>
    <row r="4576" hidden="1" x14ac:dyDescent="0.25"/>
    <row r="4577" hidden="1" x14ac:dyDescent="0.25"/>
    <row r="4578" hidden="1" x14ac:dyDescent="0.25"/>
    <row r="4579" hidden="1" x14ac:dyDescent="0.25"/>
    <row r="4580" hidden="1" x14ac:dyDescent="0.25"/>
    <row r="4581" hidden="1" x14ac:dyDescent="0.25"/>
    <row r="4582" hidden="1" x14ac:dyDescent="0.25"/>
    <row r="4583" hidden="1" x14ac:dyDescent="0.25"/>
    <row r="4584" hidden="1" x14ac:dyDescent="0.25"/>
    <row r="4585" hidden="1" x14ac:dyDescent="0.25"/>
    <row r="4586" hidden="1" x14ac:dyDescent="0.25"/>
    <row r="4587" hidden="1" x14ac:dyDescent="0.25"/>
    <row r="4588" hidden="1" x14ac:dyDescent="0.25"/>
    <row r="4589" hidden="1" x14ac:dyDescent="0.25"/>
    <row r="4590" hidden="1" x14ac:dyDescent="0.25"/>
    <row r="4591" hidden="1" x14ac:dyDescent="0.25"/>
    <row r="4592" hidden="1" x14ac:dyDescent="0.25"/>
    <row r="4593" hidden="1" x14ac:dyDescent="0.25"/>
    <row r="4594" hidden="1" x14ac:dyDescent="0.25"/>
    <row r="4595" hidden="1" x14ac:dyDescent="0.25"/>
    <row r="4596" hidden="1" x14ac:dyDescent="0.25"/>
    <row r="4597" hidden="1" x14ac:dyDescent="0.25"/>
    <row r="4598" hidden="1" x14ac:dyDescent="0.25"/>
    <row r="4599" hidden="1" x14ac:dyDescent="0.25"/>
    <row r="4600" hidden="1" x14ac:dyDescent="0.25"/>
    <row r="4601" hidden="1" x14ac:dyDescent="0.25"/>
    <row r="4602" hidden="1" x14ac:dyDescent="0.25"/>
    <row r="4603" hidden="1" x14ac:dyDescent="0.25"/>
    <row r="4604" hidden="1" x14ac:dyDescent="0.25"/>
    <row r="4605" hidden="1" x14ac:dyDescent="0.25"/>
    <row r="4606" hidden="1" x14ac:dyDescent="0.25"/>
    <row r="4607" hidden="1" x14ac:dyDescent="0.25"/>
    <row r="4608" hidden="1" x14ac:dyDescent="0.25"/>
    <row r="4609" hidden="1" x14ac:dyDescent="0.25"/>
    <row r="4610" hidden="1" x14ac:dyDescent="0.25"/>
    <row r="4611" hidden="1" x14ac:dyDescent="0.25"/>
    <row r="4612" hidden="1" x14ac:dyDescent="0.25"/>
    <row r="4613" hidden="1" x14ac:dyDescent="0.25"/>
    <row r="4614" hidden="1" x14ac:dyDescent="0.25"/>
    <row r="4615" hidden="1" x14ac:dyDescent="0.25"/>
    <row r="4616" hidden="1" x14ac:dyDescent="0.25"/>
    <row r="4617" hidden="1" x14ac:dyDescent="0.25"/>
    <row r="4618" hidden="1" x14ac:dyDescent="0.25"/>
    <row r="4619" hidden="1" x14ac:dyDescent="0.25"/>
    <row r="4620" hidden="1" x14ac:dyDescent="0.25"/>
    <row r="4621" hidden="1" x14ac:dyDescent="0.25"/>
    <row r="4622" hidden="1" x14ac:dyDescent="0.25"/>
    <row r="4623" hidden="1" x14ac:dyDescent="0.25"/>
    <row r="4624" hidden="1" x14ac:dyDescent="0.25"/>
    <row r="4625" hidden="1" x14ac:dyDescent="0.25"/>
    <row r="4626" hidden="1" x14ac:dyDescent="0.25"/>
    <row r="4627" hidden="1" x14ac:dyDescent="0.25"/>
    <row r="4628" hidden="1" x14ac:dyDescent="0.25"/>
    <row r="4629" hidden="1" x14ac:dyDescent="0.25"/>
    <row r="4630" hidden="1" x14ac:dyDescent="0.25"/>
    <row r="4631" hidden="1" x14ac:dyDescent="0.25"/>
    <row r="4632" hidden="1" x14ac:dyDescent="0.25"/>
    <row r="4633" hidden="1" x14ac:dyDescent="0.25"/>
    <row r="4634" hidden="1" x14ac:dyDescent="0.25"/>
    <row r="4635" hidden="1" x14ac:dyDescent="0.25"/>
    <row r="4636" hidden="1" x14ac:dyDescent="0.25"/>
    <row r="4637" hidden="1" x14ac:dyDescent="0.25"/>
    <row r="4638" hidden="1" x14ac:dyDescent="0.25"/>
    <row r="4639" hidden="1" x14ac:dyDescent="0.25"/>
    <row r="4640" hidden="1" x14ac:dyDescent="0.25"/>
    <row r="4641" hidden="1" x14ac:dyDescent="0.25"/>
    <row r="4642" hidden="1" x14ac:dyDescent="0.25"/>
    <row r="4643" hidden="1" x14ac:dyDescent="0.25"/>
    <row r="4644" hidden="1" x14ac:dyDescent="0.25"/>
    <row r="4645" hidden="1" x14ac:dyDescent="0.25"/>
    <row r="4646" hidden="1" x14ac:dyDescent="0.25"/>
    <row r="4647" hidden="1" x14ac:dyDescent="0.25"/>
    <row r="4648" hidden="1" x14ac:dyDescent="0.25"/>
    <row r="4649" hidden="1" x14ac:dyDescent="0.25"/>
    <row r="4650" hidden="1" x14ac:dyDescent="0.25"/>
    <row r="4651" hidden="1" x14ac:dyDescent="0.25"/>
    <row r="4652" hidden="1" x14ac:dyDescent="0.25"/>
    <row r="4653" hidden="1" x14ac:dyDescent="0.25"/>
    <row r="4654" hidden="1" x14ac:dyDescent="0.25"/>
    <row r="4655" hidden="1" x14ac:dyDescent="0.25"/>
    <row r="4656" hidden="1" x14ac:dyDescent="0.25"/>
    <row r="4657" hidden="1" x14ac:dyDescent="0.25"/>
    <row r="4658" hidden="1" x14ac:dyDescent="0.25"/>
    <row r="4659" hidden="1" x14ac:dyDescent="0.25"/>
    <row r="4660" hidden="1" x14ac:dyDescent="0.25"/>
    <row r="4661" hidden="1" x14ac:dyDescent="0.25"/>
    <row r="4662" hidden="1" x14ac:dyDescent="0.25"/>
    <row r="4663" hidden="1" x14ac:dyDescent="0.25"/>
    <row r="4664" hidden="1" x14ac:dyDescent="0.25"/>
    <row r="4665" hidden="1" x14ac:dyDescent="0.25"/>
    <row r="4666" hidden="1" x14ac:dyDescent="0.25"/>
    <row r="4667" hidden="1" x14ac:dyDescent="0.25"/>
    <row r="4668" hidden="1" x14ac:dyDescent="0.25"/>
    <row r="4669" hidden="1" x14ac:dyDescent="0.25"/>
    <row r="4670" hidden="1" x14ac:dyDescent="0.25"/>
    <row r="4671" hidden="1" x14ac:dyDescent="0.25"/>
    <row r="4672" hidden="1" x14ac:dyDescent="0.25"/>
    <row r="4673" hidden="1" x14ac:dyDescent="0.25"/>
    <row r="4674" hidden="1" x14ac:dyDescent="0.25"/>
    <row r="4675" hidden="1" x14ac:dyDescent="0.25"/>
    <row r="4676" hidden="1" x14ac:dyDescent="0.25"/>
    <row r="4677" hidden="1" x14ac:dyDescent="0.25"/>
    <row r="4678" hidden="1" x14ac:dyDescent="0.25"/>
    <row r="4679" hidden="1" x14ac:dyDescent="0.25"/>
    <row r="4680" hidden="1" x14ac:dyDescent="0.25"/>
    <row r="4681" hidden="1" x14ac:dyDescent="0.25"/>
    <row r="4682" hidden="1" x14ac:dyDescent="0.25"/>
    <row r="4683" hidden="1" x14ac:dyDescent="0.25"/>
    <row r="4684" hidden="1" x14ac:dyDescent="0.25"/>
    <row r="4685" hidden="1" x14ac:dyDescent="0.25"/>
    <row r="4686" hidden="1" x14ac:dyDescent="0.25"/>
    <row r="4687" hidden="1" x14ac:dyDescent="0.25"/>
    <row r="4688" hidden="1" x14ac:dyDescent="0.25"/>
    <row r="4689" hidden="1" x14ac:dyDescent="0.25"/>
    <row r="4690" hidden="1" x14ac:dyDescent="0.25"/>
    <row r="4691" hidden="1" x14ac:dyDescent="0.25"/>
    <row r="4692" hidden="1" x14ac:dyDescent="0.25"/>
    <row r="4693" hidden="1" x14ac:dyDescent="0.25"/>
    <row r="4694" hidden="1" x14ac:dyDescent="0.25"/>
    <row r="4695" hidden="1" x14ac:dyDescent="0.25"/>
    <row r="4696" hidden="1" x14ac:dyDescent="0.25"/>
    <row r="4697" hidden="1" x14ac:dyDescent="0.25"/>
    <row r="4698" hidden="1" x14ac:dyDescent="0.25"/>
    <row r="4699" hidden="1" x14ac:dyDescent="0.25"/>
    <row r="4700" hidden="1" x14ac:dyDescent="0.25"/>
    <row r="4701" hidden="1" x14ac:dyDescent="0.25"/>
    <row r="4702" hidden="1" x14ac:dyDescent="0.25"/>
    <row r="4703" hidden="1" x14ac:dyDescent="0.25"/>
    <row r="4704" hidden="1" x14ac:dyDescent="0.25"/>
    <row r="4705" hidden="1" x14ac:dyDescent="0.25"/>
    <row r="4706" hidden="1" x14ac:dyDescent="0.25"/>
    <row r="4707" hidden="1" x14ac:dyDescent="0.25"/>
    <row r="4708" hidden="1" x14ac:dyDescent="0.25"/>
    <row r="4709" hidden="1" x14ac:dyDescent="0.25"/>
    <row r="4710" hidden="1" x14ac:dyDescent="0.25"/>
    <row r="4711" hidden="1" x14ac:dyDescent="0.25"/>
    <row r="4712" hidden="1" x14ac:dyDescent="0.25"/>
    <row r="4713" hidden="1" x14ac:dyDescent="0.25"/>
    <row r="4714" hidden="1" x14ac:dyDescent="0.25"/>
    <row r="4715" hidden="1" x14ac:dyDescent="0.25"/>
    <row r="4716" hidden="1" x14ac:dyDescent="0.25"/>
    <row r="4717" hidden="1" x14ac:dyDescent="0.25"/>
    <row r="4718" hidden="1" x14ac:dyDescent="0.25"/>
    <row r="4719" hidden="1" x14ac:dyDescent="0.25"/>
    <row r="4720" hidden="1" x14ac:dyDescent="0.25"/>
    <row r="4721" hidden="1" x14ac:dyDescent="0.25"/>
    <row r="4722" hidden="1" x14ac:dyDescent="0.25"/>
    <row r="4723" hidden="1" x14ac:dyDescent="0.25"/>
    <row r="4724" hidden="1" x14ac:dyDescent="0.25"/>
    <row r="4725" hidden="1" x14ac:dyDescent="0.25"/>
    <row r="4726" hidden="1" x14ac:dyDescent="0.25"/>
    <row r="4727" hidden="1" x14ac:dyDescent="0.25"/>
    <row r="4728" hidden="1" x14ac:dyDescent="0.25"/>
    <row r="4729" hidden="1" x14ac:dyDescent="0.25"/>
    <row r="4730" hidden="1" x14ac:dyDescent="0.25"/>
    <row r="4731" hidden="1" x14ac:dyDescent="0.25"/>
    <row r="4732" hidden="1" x14ac:dyDescent="0.25"/>
    <row r="4733" hidden="1" x14ac:dyDescent="0.25"/>
    <row r="4734" hidden="1" x14ac:dyDescent="0.25"/>
    <row r="4735" hidden="1" x14ac:dyDescent="0.25"/>
    <row r="4736" hidden="1" x14ac:dyDescent="0.25"/>
    <row r="4737" hidden="1" x14ac:dyDescent="0.25"/>
    <row r="4738" hidden="1" x14ac:dyDescent="0.25"/>
    <row r="4739" hidden="1" x14ac:dyDescent="0.25"/>
    <row r="4740" hidden="1" x14ac:dyDescent="0.25"/>
    <row r="4741" hidden="1" x14ac:dyDescent="0.25"/>
    <row r="4742" hidden="1" x14ac:dyDescent="0.25"/>
    <row r="4743" hidden="1" x14ac:dyDescent="0.25"/>
    <row r="4744" hidden="1" x14ac:dyDescent="0.25"/>
    <row r="4745" hidden="1" x14ac:dyDescent="0.25"/>
    <row r="4746" hidden="1" x14ac:dyDescent="0.25"/>
    <row r="4747" hidden="1" x14ac:dyDescent="0.25"/>
    <row r="4748" hidden="1" x14ac:dyDescent="0.25"/>
    <row r="4749" hidden="1" x14ac:dyDescent="0.25"/>
    <row r="4750" hidden="1" x14ac:dyDescent="0.25"/>
    <row r="4751" hidden="1" x14ac:dyDescent="0.25"/>
    <row r="4752" hidden="1" x14ac:dyDescent="0.25"/>
    <row r="4753" hidden="1" x14ac:dyDescent="0.25"/>
    <row r="4754" hidden="1" x14ac:dyDescent="0.25"/>
    <row r="4755" hidden="1" x14ac:dyDescent="0.25"/>
    <row r="4756" hidden="1" x14ac:dyDescent="0.25"/>
    <row r="4757" hidden="1" x14ac:dyDescent="0.25"/>
    <row r="4758" hidden="1" x14ac:dyDescent="0.25"/>
    <row r="4759" hidden="1" x14ac:dyDescent="0.25"/>
    <row r="4760" hidden="1" x14ac:dyDescent="0.25"/>
    <row r="4761" hidden="1" x14ac:dyDescent="0.25"/>
    <row r="4762" hidden="1" x14ac:dyDescent="0.25"/>
    <row r="4763" hidden="1" x14ac:dyDescent="0.25"/>
    <row r="4764" hidden="1" x14ac:dyDescent="0.25"/>
    <row r="4765" hidden="1" x14ac:dyDescent="0.25"/>
    <row r="4766" hidden="1" x14ac:dyDescent="0.25"/>
    <row r="4767" hidden="1" x14ac:dyDescent="0.25"/>
    <row r="4768" hidden="1" x14ac:dyDescent="0.25"/>
    <row r="4769" hidden="1" x14ac:dyDescent="0.25"/>
    <row r="4770" hidden="1" x14ac:dyDescent="0.25"/>
    <row r="4771" hidden="1" x14ac:dyDescent="0.25"/>
    <row r="4772" hidden="1" x14ac:dyDescent="0.25"/>
    <row r="4773" hidden="1" x14ac:dyDescent="0.25"/>
    <row r="4774" hidden="1" x14ac:dyDescent="0.25"/>
    <row r="4775" hidden="1" x14ac:dyDescent="0.25"/>
    <row r="4776" hidden="1" x14ac:dyDescent="0.25"/>
    <row r="4777" hidden="1" x14ac:dyDescent="0.25"/>
    <row r="4778" hidden="1" x14ac:dyDescent="0.25"/>
    <row r="4779" hidden="1" x14ac:dyDescent="0.25"/>
    <row r="4780" hidden="1" x14ac:dyDescent="0.25"/>
    <row r="4781" hidden="1" x14ac:dyDescent="0.25"/>
    <row r="4782" hidden="1" x14ac:dyDescent="0.25"/>
    <row r="4783" hidden="1" x14ac:dyDescent="0.25"/>
    <row r="4784" hidden="1" x14ac:dyDescent="0.25"/>
    <row r="4785" hidden="1" x14ac:dyDescent="0.25"/>
    <row r="4786" hidden="1" x14ac:dyDescent="0.25"/>
    <row r="4787" hidden="1" x14ac:dyDescent="0.25"/>
    <row r="4788" hidden="1" x14ac:dyDescent="0.25"/>
    <row r="4789" hidden="1" x14ac:dyDescent="0.25"/>
    <row r="4790" hidden="1" x14ac:dyDescent="0.25"/>
    <row r="4791" hidden="1" x14ac:dyDescent="0.25"/>
    <row r="4792" hidden="1" x14ac:dyDescent="0.25"/>
    <row r="4793" hidden="1" x14ac:dyDescent="0.25"/>
    <row r="4794" hidden="1" x14ac:dyDescent="0.25"/>
    <row r="4795" hidden="1" x14ac:dyDescent="0.25"/>
    <row r="4796" hidden="1" x14ac:dyDescent="0.25"/>
    <row r="4797" hidden="1" x14ac:dyDescent="0.25"/>
    <row r="4798" hidden="1" x14ac:dyDescent="0.25"/>
    <row r="4799" hidden="1" x14ac:dyDescent="0.25"/>
    <row r="4800" hidden="1" x14ac:dyDescent="0.25"/>
    <row r="4801" hidden="1" x14ac:dyDescent="0.25"/>
    <row r="4802" hidden="1" x14ac:dyDescent="0.25"/>
    <row r="4803" hidden="1" x14ac:dyDescent="0.25"/>
    <row r="4804" hidden="1" x14ac:dyDescent="0.25"/>
    <row r="4805" hidden="1" x14ac:dyDescent="0.25"/>
    <row r="4806" hidden="1" x14ac:dyDescent="0.25"/>
    <row r="4807" hidden="1" x14ac:dyDescent="0.25"/>
    <row r="4808" hidden="1" x14ac:dyDescent="0.25"/>
    <row r="4809" hidden="1" x14ac:dyDescent="0.25"/>
    <row r="4810" hidden="1" x14ac:dyDescent="0.25"/>
    <row r="4811" hidden="1" x14ac:dyDescent="0.25"/>
    <row r="4812" hidden="1" x14ac:dyDescent="0.25"/>
    <row r="4813" hidden="1" x14ac:dyDescent="0.25"/>
    <row r="4814" hidden="1" x14ac:dyDescent="0.25"/>
    <row r="4815" hidden="1" x14ac:dyDescent="0.25"/>
    <row r="4816" hidden="1" x14ac:dyDescent="0.25"/>
    <row r="4817" hidden="1" x14ac:dyDescent="0.25"/>
    <row r="4818" hidden="1" x14ac:dyDescent="0.25"/>
    <row r="4819" hidden="1" x14ac:dyDescent="0.25"/>
    <row r="4820" hidden="1" x14ac:dyDescent="0.25"/>
    <row r="4821" hidden="1" x14ac:dyDescent="0.25"/>
    <row r="4822" hidden="1" x14ac:dyDescent="0.25"/>
    <row r="4823" hidden="1" x14ac:dyDescent="0.25"/>
    <row r="4824" hidden="1" x14ac:dyDescent="0.25"/>
    <row r="4825" hidden="1" x14ac:dyDescent="0.25"/>
    <row r="4826" hidden="1" x14ac:dyDescent="0.25"/>
    <row r="4827" hidden="1" x14ac:dyDescent="0.25"/>
    <row r="4828" hidden="1" x14ac:dyDescent="0.25"/>
    <row r="4829" hidden="1" x14ac:dyDescent="0.25"/>
    <row r="4830" hidden="1" x14ac:dyDescent="0.25"/>
    <row r="4831" hidden="1" x14ac:dyDescent="0.25"/>
    <row r="4832" hidden="1" x14ac:dyDescent="0.25"/>
    <row r="4833" hidden="1" x14ac:dyDescent="0.25"/>
    <row r="4834" hidden="1" x14ac:dyDescent="0.25"/>
    <row r="4835" hidden="1" x14ac:dyDescent="0.25"/>
    <row r="4836" hidden="1" x14ac:dyDescent="0.25"/>
    <row r="4837" hidden="1" x14ac:dyDescent="0.25"/>
    <row r="4838" hidden="1" x14ac:dyDescent="0.25"/>
    <row r="4839" hidden="1" x14ac:dyDescent="0.25"/>
    <row r="4840" hidden="1" x14ac:dyDescent="0.25"/>
    <row r="4841" hidden="1" x14ac:dyDescent="0.25"/>
    <row r="4842" hidden="1" x14ac:dyDescent="0.25"/>
    <row r="4843" hidden="1" x14ac:dyDescent="0.25"/>
    <row r="4844" hidden="1" x14ac:dyDescent="0.25"/>
    <row r="4845" hidden="1" x14ac:dyDescent="0.25"/>
    <row r="4846" hidden="1" x14ac:dyDescent="0.25"/>
    <row r="4847" hidden="1" x14ac:dyDescent="0.25"/>
    <row r="4848" hidden="1" x14ac:dyDescent="0.25"/>
    <row r="4849" hidden="1" x14ac:dyDescent="0.25"/>
    <row r="4850" hidden="1" x14ac:dyDescent="0.25"/>
    <row r="4851" hidden="1" x14ac:dyDescent="0.25"/>
    <row r="4852" hidden="1" x14ac:dyDescent="0.25"/>
    <row r="4853" hidden="1" x14ac:dyDescent="0.25"/>
    <row r="4854" hidden="1" x14ac:dyDescent="0.25"/>
    <row r="4855" hidden="1" x14ac:dyDescent="0.25"/>
    <row r="4856" hidden="1" x14ac:dyDescent="0.25"/>
    <row r="4857" hidden="1" x14ac:dyDescent="0.25"/>
    <row r="4858" hidden="1" x14ac:dyDescent="0.25"/>
    <row r="4859" hidden="1" x14ac:dyDescent="0.25"/>
    <row r="4860" hidden="1" x14ac:dyDescent="0.25"/>
    <row r="4861" hidden="1" x14ac:dyDescent="0.25"/>
    <row r="4862" hidden="1" x14ac:dyDescent="0.25"/>
    <row r="4863" hidden="1" x14ac:dyDescent="0.25"/>
    <row r="4864" hidden="1" x14ac:dyDescent="0.25"/>
    <row r="4865" hidden="1" x14ac:dyDescent="0.25"/>
    <row r="4866" hidden="1" x14ac:dyDescent="0.25"/>
    <row r="4867" hidden="1" x14ac:dyDescent="0.25"/>
    <row r="4868" hidden="1" x14ac:dyDescent="0.25"/>
    <row r="4869" hidden="1" x14ac:dyDescent="0.25"/>
    <row r="4870" hidden="1" x14ac:dyDescent="0.25"/>
    <row r="4871" hidden="1" x14ac:dyDescent="0.25"/>
    <row r="4872" hidden="1" x14ac:dyDescent="0.25"/>
    <row r="4873" hidden="1" x14ac:dyDescent="0.25"/>
    <row r="4874" hidden="1" x14ac:dyDescent="0.25"/>
    <row r="4875" hidden="1" x14ac:dyDescent="0.25"/>
    <row r="4876" hidden="1" x14ac:dyDescent="0.25"/>
    <row r="4877" hidden="1" x14ac:dyDescent="0.25"/>
    <row r="4878" hidden="1" x14ac:dyDescent="0.25"/>
    <row r="4879" hidden="1" x14ac:dyDescent="0.25"/>
    <row r="4880" hidden="1" x14ac:dyDescent="0.25"/>
    <row r="4881" hidden="1" x14ac:dyDescent="0.25"/>
    <row r="4882" hidden="1" x14ac:dyDescent="0.25"/>
    <row r="4883" hidden="1" x14ac:dyDescent="0.25"/>
    <row r="4884" hidden="1" x14ac:dyDescent="0.25"/>
    <row r="4885" hidden="1" x14ac:dyDescent="0.25"/>
    <row r="4886" hidden="1" x14ac:dyDescent="0.25"/>
    <row r="4887" hidden="1" x14ac:dyDescent="0.25"/>
    <row r="4888" hidden="1" x14ac:dyDescent="0.25"/>
    <row r="4889" hidden="1" x14ac:dyDescent="0.25"/>
    <row r="4890" hidden="1" x14ac:dyDescent="0.25"/>
    <row r="4891" hidden="1" x14ac:dyDescent="0.25"/>
    <row r="4892" hidden="1" x14ac:dyDescent="0.25"/>
    <row r="4893" hidden="1" x14ac:dyDescent="0.25"/>
    <row r="4894" hidden="1" x14ac:dyDescent="0.25"/>
    <row r="4895" hidden="1" x14ac:dyDescent="0.25"/>
    <row r="4896" hidden="1" x14ac:dyDescent="0.25"/>
    <row r="4897" hidden="1" x14ac:dyDescent="0.25"/>
    <row r="4898" hidden="1" x14ac:dyDescent="0.25"/>
    <row r="4899" hidden="1" x14ac:dyDescent="0.25"/>
    <row r="4900" hidden="1" x14ac:dyDescent="0.25"/>
    <row r="4901" hidden="1" x14ac:dyDescent="0.25"/>
    <row r="4902" hidden="1" x14ac:dyDescent="0.25"/>
    <row r="4903" hidden="1" x14ac:dyDescent="0.25"/>
    <row r="4904" hidden="1" x14ac:dyDescent="0.25"/>
    <row r="4905" hidden="1" x14ac:dyDescent="0.25"/>
    <row r="4906" hidden="1" x14ac:dyDescent="0.25"/>
    <row r="4907" hidden="1" x14ac:dyDescent="0.25"/>
    <row r="4908" hidden="1" x14ac:dyDescent="0.25"/>
    <row r="4909" hidden="1" x14ac:dyDescent="0.25"/>
    <row r="4910" hidden="1" x14ac:dyDescent="0.25"/>
    <row r="4911" hidden="1" x14ac:dyDescent="0.25"/>
    <row r="4912" hidden="1" x14ac:dyDescent="0.25"/>
    <row r="4913" hidden="1" x14ac:dyDescent="0.25"/>
    <row r="4914" hidden="1" x14ac:dyDescent="0.25"/>
    <row r="4915" hidden="1" x14ac:dyDescent="0.25"/>
    <row r="4916" hidden="1" x14ac:dyDescent="0.25"/>
    <row r="4917" hidden="1" x14ac:dyDescent="0.25"/>
    <row r="4918" hidden="1" x14ac:dyDescent="0.25"/>
    <row r="4919" hidden="1" x14ac:dyDescent="0.25"/>
    <row r="4920" hidden="1" x14ac:dyDescent="0.25"/>
    <row r="4921" hidden="1" x14ac:dyDescent="0.25"/>
    <row r="4922" hidden="1" x14ac:dyDescent="0.25"/>
    <row r="4923" hidden="1" x14ac:dyDescent="0.25"/>
    <row r="4924" hidden="1" x14ac:dyDescent="0.25"/>
    <row r="4925" hidden="1" x14ac:dyDescent="0.25"/>
    <row r="4926" hidden="1" x14ac:dyDescent="0.25"/>
    <row r="4927" hidden="1" x14ac:dyDescent="0.25"/>
    <row r="4928" hidden="1" x14ac:dyDescent="0.25"/>
    <row r="4929" hidden="1" x14ac:dyDescent="0.25"/>
    <row r="4930" hidden="1" x14ac:dyDescent="0.25"/>
    <row r="4931" hidden="1" x14ac:dyDescent="0.25"/>
    <row r="4932" hidden="1" x14ac:dyDescent="0.25"/>
    <row r="4933" hidden="1" x14ac:dyDescent="0.25"/>
    <row r="4934" hidden="1" x14ac:dyDescent="0.25"/>
    <row r="4935" hidden="1" x14ac:dyDescent="0.25"/>
    <row r="4936" hidden="1" x14ac:dyDescent="0.25"/>
    <row r="4937" hidden="1" x14ac:dyDescent="0.25"/>
    <row r="4938" hidden="1" x14ac:dyDescent="0.25"/>
    <row r="4939" hidden="1" x14ac:dyDescent="0.25"/>
    <row r="4940" hidden="1" x14ac:dyDescent="0.25"/>
    <row r="4941" hidden="1" x14ac:dyDescent="0.25"/>
    <row r="4942" hidden="1" x14ac:dyDescent="0.25"/>
    <row r="4943" hidden="1" x14ac:dyDescent="0.25"/>
    <row r="4944" hidden="1" x14ac:dyDescent="0.25"/>
    <row r="4945" hidden="1" x14ac:dyDescent="0.25"/>
    <row r="4946" hidden="1" x14ac:dyDescent="0.25"/>
    <row r="4947" hidden="1" x14ac:dyDescent="0.25"/>
    <row r="4948" hidden="1" x14ac:dyDescent="0.25"/>
    <row r="4949" hidden="1" x14ac:dyDescent="0.25"/>
    <row r="4950" hidden="1" x14ac:dyDescent="0.25"/>
    <row r="4951" hidden="1" x14ac:dyDescent="0.25"/>
    <row r="4952" hidden="1" x14ac:dyDescent="0.25"/>
    <row r="4953" hidden="1" x14ac:dyDescent="0.25"/>
    <row r="4954" hidden="1" x14ac:dyDescent="0.25"/>
    <row r="4955" hidden="1" x14ac:dyDescent="0.25"/>
    <row r="4956" hidden="1" x14ac:dyDescent="0.25"/>
    <row r="4957" hidden="1" x14ac:dyDescent="0.25"/>
    <row r="4958" hidden="1" x14ac:dyDescent="0.25"/>
    <row r="4959" hidden="1" x14ac:dyDescent="0.25"/>
    <row r="4960" hidden="1" x14ac:dyDescent="0.25"/>
    <row r="4961" hidden="1" x14ac:dyDescent="0.25"/>
    <row r="4962" hidden="1" x14ac:dyDescent="0.25"/>
    <row r="4963" hidden="1" x14ac:dyDescent="0.25"/>
    <row r="4964" hidden="1" x14ac:dyDescent="0.25"/>
    <row r="4965" hidden="1" x14ac:dyDescent="0.25"/>
    <row r="4966" hidden="1" x14ac:dyDescent="0.25"/>
    <row r="4967" hidden="1" x14ac:dyDescent="0.25"/>
    <row r="4968" hidden="1" x14ac:dyDescent="0.25"/>
    <row r="4969" hidden="1" x14ac:dyDescent="0.25"/>
    <row r="4970" hidden="1" x14ac:dyDescent="0.25"/>
    <row r="4971" hidden="1" x14ac:dyDescent="0.25"/>
    <row r="4972" hidden="1" x14ac:dyDescent="0.25"/>
    <row r="4973" hidden="1" x14ac:dyDescent="0.25"/>
    <row r="4974" hidden="1" x14ac:dyDescent="0.25"/>
    <row r="4975" hidden="1" x14ac:dyDescent="0.25"/>
    <row r="4976" hidden="1" x14ac:dyDescent="0.25"/>
    <row r="4977" hidden="1" x14ac:dyDescent="0.25"/>
    <row r="4978" hidden="1" x14ac:dyDescent="0.25"/>
    <row r="4979" hidden="1" x14ac:dyDescent="0.25"/>
    <row r="4980" hidden="1" x14ac:dyDescent="0.25"/>
    <row r="4981" hidden="1" x14ac:dyDescent="0.25"/>
    <row r="4982" hidden="1" x14ac:dyDescent="0.25"/>
    <row r="4983" hidden="1" x14ac:dyDescent="0.25"/>
    <row r="4984" hidden="1" x14ac:dyDescent="0.25"/>
    <row r="4985" hidden="1" x14ac:dyDescent="0.25"/>
    <row r="4986" hidden="1" x14ac:dyDescent="0.25"/>
    <row r="4987" hidden="1" x14ac:dyDescent="0.25"/>
    <row r="4988" hidden="1" x14ac:dyDescent="0.25"/>
    <row r="4989" hidden="1" x14ac:dyDescent="0.25"/>
    <row r="4990" hidden="1" x14ac:dyDescent="0.25"/>
    <row r="4991" hidden="1" x14ac:dyDescent="0.25"/>
    <row r="4992" hidden="1" x14ac:dyDescent="0.25"/>
    <row r="4993" hidden="1" x14ac:dyDescent="0.25"/>
    <row r="4994" hidden="1" x14ac:dyDescent="0.25"/>
    <row r="4995" hidden="1" x14ac:dyDescent="0.25"/>
    <row r="4996" hidden="1" x14ac:dyDescent="0.25"/>
    <row r="4997" hidden="1" x14ac:dyDescent="0.25"/>
    <row r="4998" hidden="1" x14ac:dyDescent="0.25"/>
    <row r="4999" hidden="1" x14ac:dyDescent="0.25"/>
    <row r="5000" hidden="1" x14ac:dyDescent="0.25"/>
    <row r="5001" hidden="1" x14ac:dyDescent="0.25"/>
    <row r="5002" hidden="1" x14ac:dyDescent="0.25"/>
    <row r="5003" hidden="1" x14ac:dyDescent="0.25"/>
    <row r="5004" hidden="1" x14ac:dyDescent="0.25"/>
    <row r="5005" hidden="1" x14ac:dyDescent="0.25"/>
    <row r="5006" hidden="1" x14ac:dyDescent="0.25"/>
    <row r="5007" hidden="1" x14ac:dyDescent="0.25"/>
    <row r="5008" hidden="1" x14ac:dyDescent="0.25"/>
    <row r="5009" hidden="1" x14ac:dyDescent="0.25"/>
    <row r="5010" hidden="1" x14ac:dyDescent="0.25"/>
    <row r="5011" hidden="1" x14ac:dyDescent="0.25"/>
    <row r="5012" hidden="1" x14ac:dyDescent="0.25"/>
    <row r="5013" hidden="1" x14ac:dyDescent="0.25"/>
    <row r="5014" hidden="1" x14ac:dyDescent="0.25"/>
    <row r="5015" hidden="1" x14ac:dyDescent="0.25"/>
    <row r="5016" hidden="1" x14ac:dyDescent="0.25"/>
    <row r="5017" hidden="1" x14ac:dyDescent="0.25"/>
    <row r="5018" hidden="1" x14ac:dyDescent="0.25"/>
    <row r="5019" hidden="1" x14ac:dyDescent="0.25"/>
    <row r="5020" hidden="1" x14ac:dyDescent="0.25"/>
    <row r="5021" hidden="1" x14ac:dyDescent="0.25"/>
    <row r="5022" hidden="1" x14ac:dyDescent="0.25"/>
    <row r="5023" hidden="1" x14ac:dyDescent="0.25"/>
    <row r="5024" hidden="1" x14ac:dyDescent="0.25"/>
    <row r="5025" hidden="1" x14ac:dyDescent="0.25"/>
    <row r="5026" hidden="1" x14ac:dyDescent="0.25"/>
    <row r="5027" hidden="1" x14ac:dyDescent="0.25"/>
    <row r="5028" hidden="1" x14ac:dyDescent="0.25"/>
    <row r="5029" hidden="1" x14ac:dyDescent="0.25"/>
    <row r="5030" hidden="1" x14ac:dyDescent="0.25"/>
    <row r="5031" hidden="1" x14ac:dyDescent="0.25"/>
    <row r="5032" hidden="1" x14ac:dyDescent="0.25"/>
    <row r="5033" hidden="1" x14ac:dyDescent="0.25"/>
    <row r="5034" hidden="1" x14ac:dyDescent="0.25"/>
    <row r="5035" hidden="1" x14ac:dyDescent="0.25"/>
    <row r="5036" hidden="1" x14ac:dyDescent="0.25"/>
    <row r="5037" hidden="1" x14ac:dyDescent="0.25"/>
    <row r="5038" hidden="1" x14ac:dyDescent="0.25"/>
    <row r="5039" hidden="1" x14ac:dyDescent="0.25"/>
    <row r="5040" hidden="1" x14ac:dyDescent="0.25"/>
    <row r="5041" hidden="1" x14ac:dyDescent="0.25"/>
    <row r="5042" hidden="1" x14ac:dyDescent="0.25"/>
    <row r="5043" hidden="1" x14ac:dyDescent="0.25"/>
    <row r="5044" hidden="1" x14ac:dyDescent="0.25"/>
    <row r="5045" hidden="1" x14ac:dyDescent="0.25"/>
    <row r="5046" hidden="1" x14ac:dyDescent="0.25"/>
    <row r="5047" hidden="1" x14ac:dyDescent="0.25"/>
    <row r="5048" hidden="1" x14ac:dyDescent="0.25"/>
    <row r="5049" hidden="1" x14ac:dyDescent="0.25"/>
    <row r="5050" hidden="1" x14ac:dyDescent="0.25"/>
    <row r="5051" hidden="1" x14ac:dyDescent="0.25"/>
    <row r="5052" hidden="1" x14ac:dyDescent="0.25"/>
    <row r="5053" hidden="1" x14ac:dyDescent="0.25"/>
    <row r="5054" hidden="1" x14ac:dyDescent="0.25"/>
    <row r="5055" hidden="1" x14ac:dyDescent="0.25"/>
    <row r="5056" hidden="1" x14ac:dyDescent="0.25"/>
    <row r="5057" hidden="1" x14ac:dyDescent="0.25"/>
    <row r="5058" hidden="1" x14ac:dyDescent="0.25"/>
    <row r="5059" hidden="1" x14ac:dyDescent="0.25"/>
    <row r="5060" hidden="1" x14ac:dyDescent="0.25"/>
    <row r="5061" hidden="1" x14ac:dyDescent="0.25"/>
    <row r="5062" hidden="1" x14ac:dyDescent="0.25"/>
    <row r="5063" hidden="1" x14ac:dyDescent="0.25"/>
    <row r="5064" hidden="1" x14ac:dyDescent="0.25"/>
    <row r="5065" hidden="1" x14ac:dyDescent="0.25"/>
    <row r="5066" hidden="1" x14ac:dyDescent="0.25"/>
    <row r="5067" hidden="1" x14ac:dyDescent="0.25"/>
    <row r="5068" hidden="1" x14ac:dyDescent="0.25"/>
    <row r="5069" hidden="1" x14ac:dyDescent="0.25"/>
    <row r="5070" hidden="1" x14ac:dyDescent="0.25"/>
    <row r="5071" hidden="1" x14ac:dyDescent="0.25"/>
    <row r="5072" hidden="1" x14ac:dyDescent="0.25"/>
    <row r="5073" hidden="1" x14ac:dyDescent="0.25"/>
    <row r="5074" hidden="1" x14ac:dyDescent="0.25"/>
    <row r="5075" hidden="1" x14ac:dyDescent="0.25"/>
    <row r="5076" hidden="1" x14ac:dyDescent="0.25"/>
    <row r="5077" hidden="1" x14ac:dyDescent="0.25"/>
    <row r="5078" hidden="1" x14ac:dyDescent="0.25"/>
    <row r="5079" hidden="1" x14ac:dyDescent="0.25"/>
    <row r="5080" hidden="1" x14ac:dyDescent="0.25"/>
    <row r="5081" hidden="1" x14ac:dyDescent="0.25"/>
    <row r="5082" hidden="1" x14ac:dyDescent="0.25"/>
    <row r="5083" hidden="1" x14ac:dyDescent="0.25"/>
    <row r="5084" hidden="1" x14ac:dyDescent="0.25"/>
    <row r="5085" hidden="1" x14ac:dyDescent="0.25"/>
    <row r="5086" hidden="1" x14ac:dyDescent="0.25"/>
    <row r="5087" hidden="1" x14ac:dyDescent="0.25"/>
    <row r="5088" hidden="1" x14ac:dyDescent="0.25"/>
    <row r="5089" hidden="1" x14ac:dyDescent="0.25"/>
    <row r="5090" hidden="1" x14ac:dyDescent="0.25"/>
    <row r="5091" hidden="1" x14ac:dyDescent="0.25"/>
    <row r="5092" hidden="1" x14ac:dyDescent="0.25"/>
    <row r="5093" hidden="1" x14ac:dyDescent="0.25"/>
    <row r="5094" hidden="1" x14ac:dyDescent="0.25"/>
    <row r="5095" hidden="1" x14ac:dyDescent="0.25"/>
    <row r="5096" hidden="1" x14ac:dyDescent="0.25"/>
    <row r="5097" hidden="1" x14ac:dyDescent="0.25"/>
    <row r="5098" hidden="1" x14ac:dyDescent="0.25"/>
    <row r="5099" hidden="1" x14ac:dyDescent="0.25"/>
    <row r="5100" hidden="1" x14ac:dyDescent="0.25"/>
    <row r="5101" hidden="1" x14ac:dyDescent="0.25"/>
    <row r="5102" hidden="1" x14ac:dyDescent="0.25"/>
    <row r="5103" hidden="1" x14ac:dyDescent="0.25"/>
    <row r="5104" hidden="1" x14ac:dyDescent="0.25"/>
    <row r="5105" hidden="1" x14ac:dyDescent="0.25"/>
    <row r="5106" hidden="1" x14ac:dyDescent="0.25"/>
    <row r="5107" hidden="1" x14ac:dyDescent="0.25"/>
    <row r="5108" hidden="1" x14ac:dyDescent="0.25"/>
    <row r="5109" hidden="1" x14ac:dyDescent="0.25"/>
    <row r="5110" hidden="1" x14ac:dyDescent="0.25"/>
    <row r="5111" hidden="1" x14ac:dyDescent="0.25"/>
    <row r="5112" hidden="1" x14ac:dyDescent="0.25"/>
    <row r="5113" hidden="1" x14ac:dyDescent="0.25"/>
    <row r="5114" hidden="1" x14ac:dyDescent="0.25"/>
    <row r="5115" hidden="1" x14ac:dyDescent="0.25"/>
    <row r="5116" hidden="1" x14ac:dyDescent="0.25"/>
    <row r="5117" hidden="1" x14ac:dyDescent="0.25"/>
    <row r="5118" hidden="1" x14ac:dyDescent="0.25"/>
    <row r="5119" hidden="1" x14ac:dyDescent="0.25"/>
    <row r="5120" hidden="1" x14ac:dyDescent="0.25"/>
    <row r="5121" hidden="1" x14ac:dyDescent="0.25"/>
    <row r="5122" hidden="1" x14ac:dyDescent="0.25"/>
    <row r="5123" hidden="1" x14ac:dyDescent="0.25"/>
    <row r="5124" hidden="1" x14ac:dyDescent="0.25"/>
    <row r="5125" hidden="1" x14ac:dyDescent="0.25"/>
    <row r="5126" hidden="1" x14ac:dyDescent="0.25"/>
    <row r="5127" hidden="1" x14ac:dyDescent="0.25"/>
    <row r="5128" hidden="1" x14ac:dyDescent="0.25"/>
    <row r="5129" hidden="1" x14ac:dyDescent="0.25"/>
    <row r="5130" hidden="1" x14ac:dyDescent="0.25"/>
    <row r="5131" hidden="1" x14ac:dyDescent="0.25"/>
    <row r="5132" hidden="1" x14ac:dyDescent="0.25"/>
    <row r="5133" hidden="1" x14ac:dyDescent="0.25"/>
    <row r="5134" hidden="1" x14ac:dyDescent="0.25"/>
    <row r="5135" hidden="1" x14ac:dyDescent="0.25"/>
    <row r="5136" hidden="1" x14ac:dyDescent="0.25"/>
    <row r="5137" hidden="1" x14ac:dyDescent="0.25"/>
    <row r="5138" hidden="1" x14ac:dyDescent="0.25"/>
    <row r="5139" hidden="1" x14ac:dyDescent="0.25"/>
    <row r="5140" hidden="1" x14ac:dyDescent="0.25"/>
    <row r="5141" hidden="1" x14ac:dyDescent="0.25"/>
    <row r="5142" hidden="1" x14ac:dyDescent="0.25"/>
    <row r="5143" hidden="1" x14ac:dyDescent="0.25"/>
    <row r="5144" hidden="1" x14ac:dyDescent="0.25"/>
    <row r="5145" hidden="1" x14ac:dyDescent="0.25"/>
    <row r="5146" hidden="1" x14ac:dyDescent="0.25"/>
    <row r="5147" hidden="1" x14ac:dyDescent="0.25"/>
    <row r="5148" hidden="1" x14ac:dyDescent="0.25"/>
    <row r="5149" hidden="1" x14ac:dyDescent="0.25"/>
    <row r="5150" hidden="1" x14ac:dyDescent="0.25"/>
    <row r="5151" hidden="1" x14ac:dyDescent="0.25"/>
    <row r="5152" hidden="1" x14ac:dyDescent="0.25"/>
    <row r="5153" hidden="1" x14ac:dyDescent="0.25"/>
    <row r="5154" hidden="1" x14ac:dyDescent="0.25"/>
    <row r="5155" hidden="1" x14ac:dyDescent="0.25"/>
    <row r="5156" hidden="1" x14ac:dyDescent="0.25"/>
    <row r="5157" hidden="1" x14ac:dyDescent="0.25"/>
    <row r="5158" hidden="1" x14ac:dyDescent="0.25"/>
    <row r="5159" hidden="1" x14ac:dyDescent="0.25"/>
    <row r="5160" hidden="1" x14ac:dyDescent="0.25"/>
    <row r="5161" hidden="1" x14ac:dyDescent="0.25"/>
    <row r="5162" hidden="1" x14ac:dyDescent="0.25"/>
    <row r="5163" hidden="1" x14ac:dyDescent="0.25"/>
    <row r="5164" hidden="1" x14ac:dyDescent="0.25"/>
    <row r="5165" hidden="1" x14ac:dyDescent="0.25"/>
    <row r="5166" hidden="1" x14ac:dyDescent="0.25"/>
    <row r="5167" hidden="1" x14ac:dyDescent="0.25"/>
    <row r="5168" hidden="1" x14ac:dyDescent="0.25"/>
    <row r="5169" hidden="1" x14ac:dyDescent="0.25"/>
    <row r="5170" hidden="1" x14ac:dyDescent="0.25"/>
    <row r="5171" hidden="1" x14ac:dyDescent="0.25"/>
    <row r="5172" hidden="1" x14ac:dyDescent="0.25"/>
    <row r="5173" hidden="1" x14ac:dyDescent="0.25"/>
    <row r="5174" hidden="1" x14ac:dyDescent="0.25"/>
    <row r="5175" hidden="1" x14ac:dyDescent="0.25"/>
    <row r="5176" hidden="1" x14ac:dyDescent="0.25"/>
    <row r="5177" hidden="1" x14ac:dyDescent="0.25"/>
    <row r="5178" hidden="1" x14ac:dyDescent="0.25"/>
    <row r="5179" hidden="1" x14ac:dyDescent="0.25"/>
    <row r="5180" hidden="1" x14ac:dyDescent="0.25"/>
    <row r="5181" hidden="1" x14ac:dyDescent="0.25"/>
    <row r="5182" hidden="1" x14ac:dyDescent="0.25"/>
    <row r="5183" hidden="1" x14ac:dyDescent="0.25"/>
    <row r="5184" hidden="1" x14ac:dyDescent="0.25"/>
    <row r="5185" hidden="1" x14ac:dyDescent="0.25"/>
    <row r="5186" hidden="1" x14ac:dyDescent="0.25"/>
    <row r="5187" hidden="1" x14ac:dyDescent="0.25"/>
    <row r="5188" hidden="1" x14ac:dyDescent="0.25"/>
    <row r="5189" hidden="1" x14ac:dyDescent="0.25"/>
    <row r="5190" hidden="1" x14ac:dyDescent="0.25"/>
    <row r="5191" hidden="1" x14ac:dyDescent="0.25"/>
    <row r="5192" hidden="1" x14ac:dyDescent="0.25"/>
    <row r="5193" hidden="1" x14ac:dyDescent="0.25"/>
    <row r="5194" hidden="1" x14ac:dyDescent="0.25"/>
    <row r="5195" hidden="1" x14ac:dyDescent="0.25"/>
    <row r="5196" hidden="1" x14ac:dyDescent="0.25"/>
    <row r="5197" hidden="1" x14ac:dyDescent="0.25"/>
    <row r="5198" hidden="1" x14ac:dyDescent="0.25"/>
    <row r="5199" hidden="1" x14ac:dyDescent="0.25"/>
    <row r="5200" hidden="1" x14ac:dyDescent="0.25"/>
    <row r="5201" hidden="1" x14ac:dyDescent="0.25"/>
    <row r="5202" hidden="1" x14ac:dyDescent="0.25"/>
    <row r="5203" hidden="1" x14ac:dyDescent="0.25"/>
    <row r="5204" hidden="1" x14ac:dyDescent="0.25"/>
    <row r="5205" hidden="1" x14ac:dyDescent="0.25"/>
    <row r="5206" hidden="1" x14ac:dyDescent="0.25"/>
    <row r="5207" hidden="1" x14ac:dyDescent="0.25"/>
    <row r="5208" hidden="1" x14ac:dyDescent="0.25"/>
    <row r="5209" hidden="1" x14ac:dyDescent="0.25"/>
    <row r="5210" hidden="1" x14ac:dyDescent="0.25"/>
    <row r="5211" hidden="1" x14ac:dyDescent="0.25"/>
    <row r="5212" hidden="1" x14ac:dyDescent="0.25"/>
    <row r="5213" hidden="1" x14ac:dyDescent="0.25"/>
    <row r="5214" hidden="1" x14ac:dyDescent="0.25"/>
    <row r="5215" hidden="1" x14ac:dyDescent="0.25"/>
    <row r="5216" hidden="1" x14ac:dyDescent="0.25"/>
    <row r="5217" hidden="1" x14ac:dyDescent="0.25"/>
    <row r="5218" hidden="1" x14ac:dyDescent="0.25"/>
    <row r="5219" hidden="1" x14ac:dyDescent="0.25"/>
    <row r="5220" hidden="1" x14ac:dyDescent="0.25"/>
    <row r="5221" hidden="1" x14ac:dyDescent="0.25"/>
    <row r="5222" hidden="1" x14ac:dyDescent="0.25"/>
    <row r="5223" hidden="1" x14ac:dyDescent="0.25"/>
    <row r="5224" hidden="1" x14ac:dyDescent="0.25"/>
    <row r="5225" hidden="1" x14ac:dyDescent="0.25"/>
    <row r="5226" hidden="1" x14ac:dyDescent="0.25"/>
    <row r="5227" hidden="1" x14ac:dyDescent="0.25"/>
    <row r="5228" hidden="1" x14ac:dyDescent="0.25"/>
    <row r="5229" hidden="1" x14ac:dyDescent="0.25"/>
    <row r="5230" hidden="1" x14ac:dyDescent="0.25"/>
    <row r="5231" hidden="1" x14ac:dyDescent="0.25"/>
    <row r="5232" hidden="1" x14ac:dyDescent="0.25"/>
    <row r="5233" hidden="1" x14ac:dyDescent="0.25"/>
    <row r="5234" hidden="1" x14ac:dyDescent="0.25"/>
    <row r="5235" hidden="1" x14ac:dyDescent="0.25"/>
    <row r="5236" hidden="1" x14ac:dyDescent="0.25"/>
    <row r="5237" hidden="1" x14ac:dyDescent="0.25"/>
    <row r="5238" hidden="1" x14ac:dyDescent="0.25"/>
    <row r="5239" hidden="1" x14ac:dyDescent="0.25"/>
    <row r="5240" hidden="1" x14ac:dyDescent="0.25"/>
    <row r="5241" hidden="1" x14ac:dyDescent="0.25"/>
    <row r="5242" hidden="1" x14ac:dyDescent="0.25"/>
    <row r="5243" hidden="1" x14ac:dyDescent="0.25"/>
    <row r="5244" hidden="1" x14ac:dyDescent="0.25"/>
    <row r="5245" hidden="1" x14ac:dyDescent="0.25"/>
    <row r="5246" hidden="1" x14ac:dyDescent="0.25"/>
    <row r="5247" hidden="1" x14ac:dyDescent="0.25"/>
    <row r="5248" hidden="1" x14ac:dyDescent="0.25"/>
    <row r="5249" hidden="1" x14ac:dyDescent="0.25"/>
    <row r="5250" hidden="1" x14ac:dyDescent="0.25"/>
    <row r="5251" hidden="1" x14ac:dyDescent="0.25"/>
    <row r="5252" hidden="1" x14ac:dyDescent="0.25"/>
    <row r="5253" hidden="1" x14ac:dyDescent="0.25"/>
    <row r="5254" hidden="1" x14ac:dyDescent="0.25"/>
    <row r="5255" hidden="1" x14ac:dyDescent="0.25"/>
    <row r="5256" hidden="1" x14ac:dyDescent="0.25"/>
    <row r="5257" hidden="1" x14ac:dyDescent="0.25"/>
    <row r="5258" hidden="1" x14ac:dyDescent="0.25"/>
    <row r="5259" hidden="1" x14ac:dyDescent="0.25"/>
    <row r="5260" hidden="1" x14ac:dyDescent="0.25"/>
    <row r="5261" hidden="1" x14ac:dyDescent="0.25"/>
    <row r="5262" hidden="1" x14ac:dyDescent="0.25"/>
    <row r="5263" hidden="1" x14ac:dyDescent="0.25"/>
    <row r="5264" hidden="1" x14ac:dyDescent="0.25"/>
    <row r="5265" hidden="1" x14ac:dyDescent="0.25"/>
    <row r="5266" hidden="1" x14ac:dyDescent="0.25"/>
    <row r="5267" hidden="1" x14ac:dyDescent="0.25"/>
    <row r="5268" hidden="1" x14ac:dyDescent="0.25"/>
    <row r="5269" hidden="1" x14ac:dyDescent="0.25"/>
    <row r="5270" hidden="1" x14ac:dyDescent="0.25"/>
    <row r="5271" hidden="1" x14ac:dyDescent="0.25"/>
    <row r="5272" hidden="1" x14ac:dyDescent="0.25"/>
    <row r="5273" hidden="1" x14ac:dyDescent="0.25"/>
    <row r="5274" hidden="1" x14ac:dyDescent="0.25"/>
    <row r="5275" hidden="1" x14ac:dyDescent="0.25"/>
    <row r="5276" hidden="1" x14ac:dyDescent="0.25"/>
    <row r="5277" hidden="1" x14ac:dyDescent="0.25"/>
    <row r="5278" hidden="1" x14ac:dyDescent="0.25"/>
    <row r="5279" hidden="1" x14ac:dyDescent="0.25"/>
    <row r="5280" hidden="1" x14ac:dyDescent="0.25"/>
    <row r="5281" hidden="1" x14ac:dyDescent="0.25"/>
    <row r="5282" hidden="1" x14ac:dyDescent="0.25"/>
    <row r="5283" hidden="1" x14ac:dyDescent="0.25"/>
    <row r="5284" hidden="1" x14ac:dyDescent="0.25"/>
    <row r="5285" hidden="1" x14ac:dyDescent="0.25"/>
    <row r="5286" hidden="1" x14ac:dyDescent="0.25"/>
    <row r="5287" hidden="1" x14ac:dyDescent="0.25"/>
    <row r="5288" hidden="1" x14ac:dyDescent="0.25"/>
    <row r="5289" hidden="1" x14ac:dyDescent="0.25"/>
    <row r="5290" hidden="1" x14ac:dyDescent="0.25"/>
    <row r="5291" hidden="1" x14ac:dyDescent="0.25"/>
    <row r="5292" hidden="1" x14ac:dyDescent="0.25"/>
    <row r="5293" hidden="1" x14ac:dyDescent="0.25"/>
    <row r="5294" hidden="1" x14ac:dyDescent="0.25"/>
    <row r="5295" hidden="1" x14ac:dyDescent="0.25"/>
    <row r="5296" hidden="1" x14ac:dyDescent="0.25"/>
    <row r="5297" hidden="1" x14ac:dyDescent="0.25"/>
    <row r="5298" hidden="1" x14ac:dyDescent="0.25"/>
    <row r="5299" hidden="1" x14ac:dyDescent="0.25"/>
    <row r="5300" hidden="1" x14ac:dyDescent="0.25"/>
    <row r="5301" hidden="1" x14ac:dyDescent="0.25"/>
    <row r="5302" hidden="1" x14ac:dyDescent="0.25"/>
    <row r="5303" hidden="1" x14ac:dyDescent="0.25"/>
    <row r="5304" hidden="1" x14ac:dyDescent="0.25"/>
    <row r="5305" hidden="1" x14ac:dyDescent="0.25"/>
    <row r="5306" hidden="1" x14ac:dyDescent="0.25"/>
    <row r="5307" hidden="1" x14ac:dyDescent="0.25"/>
    <row r="5308" hidden="1" x14ac:dyDescent="0.25"/>
    <row r="5309" hidden="1" x14ac:dyDescent="0.25"/>
    <row r="5310" hidden="1" x14ac:dyDescent="0.25"/>
    <row r="5311" hidden="1" x14ac:dyDescent="0.25"/>
    <row r="5312" hidden="1" x14ac:dyDescent="0.25"/>
    <row r="5313" hidden="1" x14ac:dyDescent="0.25"/>
    <row r="5314" hidden="1" x14ac:dyDescent="0.25"/>
    <row r="5315" hidden="1" x14ac:dyDescent="0.25"/>
    <row r="5316" hidden="1" x14ac:dyDescent="0.25"/>
    <row r="5317" hidden="1" x14ac:dyDescent="0.25"/>
    <row r="5318" hidden="1" x14ac:dyDescent="0.25"/>
    <row r="5319" hidden="1" x14ac:dyDescent="0.25"/>
    <row r="5320" hidden="1" x14ac:dyDescent="0.25"/>
    <row r="5321" hidden="1" x14ac:dyDescent="0.25"/>
    <row r="5322" hidden="1" x14ac:dyDescent="0.25"/>
    <row r="5323" hidden="1" x14ac:dyDescent="0.25"/>
    <row r="5324" hidden="1" x14ac:dyDescent="0.25"/>
    <row r="5325" hidden="1" x14ac:dyDescent="0.25"/>
    <row r="5326" hidden="1" x14ac:dyDescent="0.25"/>
    <row r="5327" hidden="1" x14ac:dyDescent="0.25"/>
    <row r="5328" hidden="1" x14ac:dyDescent="0.25"/>
    <row r="5329" hidden="1" x14ac:dyDescent="0.25"/>
    <row r="5330" hidden="1" x14ac:dyDescent="0.25"/>
    <row r="5331" hidden="1" x14ac:dyDescent="0.25"/>
    <row r="5332" hidden="1" x14ac:dyDescent="0.25"/>
    <row r="5333" hidden="1" x14ac:dyDescent="0.25"/>
    <row r="5334" hidden="1" x14ac:dyDescent="0.25"/>
    <row r="5335" hidden="1" x14ac:dyDescent="0.25"/>
    <row r="5336" hidden="1" x14ac:dyDescent="0.25"/>
    <row r="5337" hidden="1" x14ac:dyDescent="0.25"/>
    <row r="5338" hidden="1" x14ac:dyDescent="0.25"/>
    <row r="5339" hidden="1" x14ac:dyDescent="0.25"/>
    <row r="5340" hidden="1" x14ac:dyDescent="0.25"/>
    <row r="5341" hidden="1" x14ac:dyDescent="0.25"/>
    <row r="5342" hidden="1" x14ac:dyDescent="0.25"/>
    <row r="5343" hidden="1" x14ac:dyDescent="0.25"/>
    <row r="5344" hidden="1" x14ac:dyDescent="0.25"/>
    <row r="5345" hidden="1" x14ac:dyDescent="0.25"/>
    <row r="5346" hidden="1" x14ac:dyDescent="0.25"/>
    <row r="5347" hidden="1" x14ac:dyDescent="0.25"/>
    <row r="5348" hidden="1" x14ac:dyDescent="0.25"/>
    <row r="5349" hidden="1" x14ac:dyDescent="0.25"/>
    <row r="5350" hidden="1" x14ac:dyDescent="0.25"/>
    <row r="5351" hidden="1" x14ac:dyDescent="0.25"/>
    <row r="5352" hidden="1" x14ac:dyDescent="0.25"/>
    <row r="5353" hidden="1" x14ac:dyDescent="0.25"/>
    <row r="5354" hidden="1" x14ac:dyDescent="0.25"/>
    <row r="5355" hidden="1" x14ac:dyDescent="0.25"/>
    <row r="5356" hidden="1" x14ac:dyDescent="0.25"/>
    <row r="5357" hidden="1" x14ac:dyDescent="0.25"/>
    <row r="5358" hidden="1" x14ac:dyDescent="0.25"/>
    <row r="5359" hidden="1" x14ac:dyDescent="0.25"/>
    <row r="5360" hidden="1" x14ac:dyDescent="0.25"/>
    <row r="5361" hidden="1" x14ac:dyDescent="0.25"/>
    <row r="5362" hidden="1" x14ac:dyDescent="0.25"/>
    <row r="5363" hidden="1" x14ac:dyDescent="0.25"/>
    <row r="5364" hidden="1" x14ac:dyDescent="0.25"/>
    <row r="5365" hidden="1" x14ac:dyDescent="0.25"/>
    <row r="5366" hidden="1" x14ac:dyDescent="0.25"/>
    <row r="5367" hidden="1" x14ac:dyDescent="0.25"/>
    <row r="5368" hidden="1" x14ac:dyDescent="0.25"/>
    <row r="5369" hidden="1" x14ac:dyDescent="0.25"/>
    <row r="5370" hidden="1" x14ac:dyDescent="0.25"/>
    <row r="5371" hidden="1" x14ac:dyDescent="0.25"/>
    <row r="5372" hidden="1" x14ac:dyDescent="0.25"/>
    <row r="5373" hidden="1" x14ac:dyDescent="0.25"/>
    <row r="5374" hidden="1" x14ac:dyDescent="0.25"/>
    <row r="5375" hidden="1" x14ac:dyDescent="0.25"/>
    <row r="5376" hidden="1" x14ac:dyDescent="0.25"/>
    <row r="5377" hidden="1" x14ac:dyDescent="0.25"/>
    <row r="5378" hidden="1" x14ac:dyDescent="0.25"/>
    <row r="5379" hidden="1" x14ac:dyDescent="0.25"/>
    <row r="5380" hidden="1" x14ac:dyDescent="0.25"/>
    <row r="5381" hidden="1" x14ac:dyDescent="0.25"/>
    <row r="5382" hidden="1" x14ac:dyDescent="0.25"/>
    <row r="5383" hidden="1" x14ac:dyDescent="0.25"/>
    <row r="5384" hidden="1" x14ac:dyDescent="0.25"/>
    <row r="5385" hidden="1" x14ac:dyDescent="0.25"/>
    <row r="5386" hidden="1" x14ac:dyDescent="0.25"/>
    <row r="5387" hidden="1" x14ac:dyDescent="0.25"/>
    <row r="5388" hidden="1" x14ac:dyDescent="0.25"/>
    <row r="5389" hidden="1" x14ac:dyDescent="0.25"/>
    <row r="5390" hidden="1" x14ac:dyDescent="0.25"/>
    <row r="5391" hidden="1" x14ac:dyDescent="0.25"/>
    <row r="5392" hidden="1" x14ac:dyDescent="0.25"/>
    <row r="5393" hidden="1" x14ac:dyDescent="0.25"/>
    <row r="5394" hidden="1" x14ac:dyDescent="0.25"/>
    <row r="5395" hidden="1" x14ac:dyDescent="0.25"/>
    <row r="5396" hidden="1" x14ac:dyDescent="0.25"/>
    <row r="5397" hidden="1" x14ac:dyDescent="0.25"/>
    <row r="5398" hidden="1" x14ac:dyDescent="0.25"/>
    <row r="5399" hidden="1" x14ac:dyDescent="0.25"/>
    <row r="5400" hidden="1" x14ac:dyDescent="0.25"/>
    <row r="5401" hidden="1" x14ac:dyDescent="0.25"/>
    <row r="5402" hidden="1" x14ac:dyDescent="0.25"/>
    <row r="5403" hidden="1" x14ac:dyDescent="0.25"/>
    <row r="5404" hidden="1" x14ac:dyDescent="0.25"/>
    <row r="5405" hidden="1" x14ac:dyDescent="0.25"/>
    <row r="5406" hidden="1" x14ac:dyDescent="0.25"/>
    <row r="5407" hidden="1" x14ac:dyDescent="0.25"/>
    <row r="5408" hidden="1" x14ac:dyDescent="0.25"/>
    <row r="5409" hidden="1" x14ac:dyDescent="0.25"/>
    <row r="5410" hidden="1" x14ac:dyDescent="0.25"/>
    <row r="5411" hidden="1" x14ac:dyDescent="0.25"/>
    <row r="5412" hidden="1" x14ac:dyDescent="0.25"/>
    <row r="5413" hidden="1" x14ac:dyDescent="0.25"/>
    <row r="5414" hidden="1" x14ac:dyDescent="0.25"/>
    <row r="5415" hidden="1" x14ac:dyDescent="0.25"/>
    <row r="5416" hidden="1" x14ac:dyDescent="0.25"/>
    <row r="5417" hidden="1" x14ac:dyDescent="0.25"/>
    <row r="5418" hidden="1" x14ac:dyDescent="0.25"/>
    <row r="5419" hidden="1" x14ac:dyDescent="0.25"/>
    <row r="5420" hidden="1" x14ac:dyDescent="0.25"/>
    <row r="5421" hidden="1" x14ac:dyDescent="0.25"/>
    <row r="5422" hidden="1" x14ac:dyDescent="0.25"/>
    <row r="5423" hidden="1" x14ac:dyDescent="0.25"/>
    <row r="5424" hidden="1" x14ac:dyDescent="0.25"/>
    <row r="5425" hidden="1" x14ac:dyDescent="0.25"/>
    <row r="5426" hidden="1" x14ac:dyDescent="0.25"/>
    <row r="5427" hidden="1" x14ac:dyDescent="0.25"/>
    <row r="5428" hidden="1" x14ac:dyDescent="0.25"/>
    <row r="5429" hidden="1" x14ac:dyDescent="0.25"/>
    <row r="5430" hidden="1" x14ac:dyDescent="0.25"/>
    <row r="5431" hidden="1" x14ac:dyDescent="0.25"/>
    <row r="5432" hidden="1" x14ac:dyDescent="0.25"/>
    <row r="5433" hidden="1" x14ac:dyDescent="0.25"/>
    <row r="5434" hidden="1" x14ac:dyDescent="0.25"/>
    <row r="5435" hidden="1" x14ac:dyDescent="0.25"/>
    <row r="5436" hidden="1" x14ac:dyDescent="0.25"/>
    <row r="5437" hidden="1" x14ac:dyDescent="0.25"/>
    <row r="5438" hidden="1" x14ac:dyDescent="0.25"/>
    <row r="5439" hidden="1" x14ac:dyDescent="0.25"/>
    <row r="5440" hidden="1" x14ac:dyDescent="0.25"/>
    <row r="5441" hidden="1" x14ac:dyDescent="0.25"/>
    <row r="5442" hidden="1" x14ac:dyDescent="0.25"/>
    <row r="5443" hidden="1" x14ac:dyDescent="0.25"/>
    <row r="5444" hidden="1" x14ac:dyDescent="0.25"/>
    <row r="5445" hidden="1" x14ac:dyDescent="0.25"/>
    <row r="5446" hidden="1" x14ac:dyDescent="0.25"/>
    <row r="5447" hidden="1" x14ac:dyDescent="0.25"/>
    <row r="5448" hidden="1" x14ac:dyDescent="0.25"/>
    <row r="5449" hidden="1" x14ac:dyDescent="0.25"/>
    <row r="5450" hidden="1" x14ac:dyDescent="0.25"/>
    <row r="5451" hidden="1" x14ac:dyDescent="0.25"/>
    <row r="5452" hidden="1" x14ac:dyDescent="0.25"/>
    <row r="5453" hidden="1" x14ac:dyDescent="0.25"/>
    <row r="5454" hidden="1" x14ac:dyDescent="0.25"/>
    <row r="5455" hidden="1" x14ac:dyDescent="0.25"/>
    <row r="5456" hidden="1" x14ac:dyDescent="0.25"/>
    <row r="5457" hidden="1" x14ac:dyDescent="0.25"/>
    <row r="5458" hidden="1" x14ac:dyDescent="0.25"/>
    <row r="5459" hidden="1" x14ac:dyDescent="0.25"/>
    <row r="5460" hidden="1" x14ac:dyDescent="0.25"/>
    <row r="5461" hidden="1" x14ac:dyDescent="0.25"/>
    <row r="5462" hidden="1" x14ac:dyDescent="0.25"/>
    <row r="5463" hidden="1" x14ac:dyDescent="0.25"/>
    <row r="5464" hidden="1" x14ac:dyDescent="0.25"/>
    <row r="5465" hidden="1" x14ac:dyDescent="0.25"/>
    <row r="5466" hidden="1" x14ac:dyDescent="0.25"/>
    <row r="5467" hidden="1" x14ac:dyDescent="0.25"/>
    <row r="5468" hidden="1" x14ac:dyDescent="0.25"/>
    <row r="5469" hidden="1" x14ac:dyDescent="0.25"/>
    <row r="5470" hidden="1" x14ac:dyDescent="0.25"/>
    <row r="5471" hidden="1" x14ac:dyDescent="0.25"/>
    <row r="5472" hidden="1" x14ac:dyDescent="0.25"/>
    <row r="5473" hidden="1" x14ac:dyDescent="0.25"/>
    <row r="5474" hidden="1" x14ac:dyDescent="0.25"/>
    <row r="5475" hidden="1" x14ac:dyDescent="0.25"/>
    <row r="5476" hidden="1" x14ac:dyDescent="0.25"/>
    <row r="5477" hidden="1" x14ac:dyDescent="0.25"/>
    <row r="5478" hidden="1" x14ac:dyDescent="0.25"/>
    <row r="5479" hidden="1" x14ac:dyDescent="0.25"/>
    <row r="5480" hidden="1" x14ac:dyDescent="0.25"/>
    <row r="5481" hidden="1" x14ac:dyDescent="0.25"/>
    <row r="5482" hidden="1" x14ac:dyDescent="0.25"/>
    <row r="5483" hidden="1" x14ac:dyDescent="0.25"/>
    <row r="5484" hidden="1" x14ac:dyDescent="0.25"/>
    <row r="5485" hidden="1" x14ac:dyDescent="0.25"/>
    <row r="5486" hidden="1" x14ac:dyDescent="0.25"/>
    <row r="5487" hidden="1" x14ac:dyDescent="0.25"/>
    <row r="5488" hidden="1" x14ac:dyDescent="0.25"/>
    <row r="5489" hidden="1" x14ac:dyDescent="0.25"/>
    <row r="5490" hidden="1" x14ac:dyDescent="0.25"/>
    <row r="5491" hidden="1" x14ac:dyDescent="0.25"/>
    <row r="5492" hidden="1" x14ac:dyDescent="0.25"/>
    <row r="5493" hidden="1" x14ac:dyDescent="0.25"/>
    <row r="5494" hidden="1" x14ac:dyDescent="0.25"/>
    <row r="5495" hidden="1" x14ac:dyDescent="0.25"/>
    <row r="5496" hidden="1" x14ac:dyDescent="0.25"/>
    <row r="5497" hidden="1" x14ac:dyDescent="0.25"/>
    <row r="5498" hidden="1" x14ac:dyDescent="0.25"/>
    <row r="5499" hidden="1" x14ac:dyDescent="0.25"/>
    <row r="5500" hidden="1" x14ac:dyDescent="0.25"/>
    <row r="5501" hidden="1" x14ac:dyDescent="0.25"/>
    <row r="5502" hidden="1" x14ac:dyDescent="0.25"/>
    <row r="5503" hidden="1" x14ac:dyDescent="0.25"/>
    <row r="5504" hidden="1" x14ac:dyDescent="0.25"/>
    <row r="5505" hidden="1" x14ac:dyDescent="0.25"/>
    <row r="5506" hidden="1" x14ac:dyDescent="0.25"/>
    <row r="5507" hidden="1" x14ac:dyDescent="0.25"/>
    <row r="5508" hidden="1" x14ac:dyDescent="0.25"/>
    <row r="5509" hidden="1" x14ac:dyDescent="0.25"/>
    <row r="5510" hidden="1" x14ac:dyDescent="0.25"/>
    <row r="5511" hidden="1" x14ac:dyDescent="0.25"/>
    <row r="5512" hidden="1" x14ac:dyDescent="0.25"/>
    <row r="5513" hidden="1" x14ac:dyDescent="0.25"/>
    <row r="5514" hidden="1" x14ac:dyDescent="0.25"/>
    <row r="5515" hidden="1" x14ac:dyDescent="0.25"/>
    <row r="5516" hidden="1" x14ac:dyDescent="0.25"/>
    <row r="5517" hidden="1" x14ac:dyDescent="0.25"/>
    <row r="5518" hidden="1" x14ac:dyDescent="0.25"/>
    <row r="5519" hidden="1" x14ac:dyDescent="0.25"/>
    <row r="5520" hidden="1" x14ac:dyDescent="0.25"/>
    <row r="5521" hidden="1" x14ac:dyDescent="0.25"/>
    <row r="5522" hidden="1" x14ac:dyDescent="0.25"/>
    <row r="5523" hidden="1" x14ac:dyDescent="0.25"/>
    <row r="5524" hidden="1" x14ac:dyDescent="0.25"/>
    <row r="5525" hidden="1" x14ac:dyDescent="0.25"/>
    <row r="5526" hidden="1" x14ac:dyDescent="0.25"/>
    <row r="5527" hidden="1" x14ac:dyDescent="0.25"/>
    <row r="5528" hidden="1" x14ac:dyDescent="0.25"/>
    <row r="5529" hidden="1" x14ac:dyDescent="0.25"/>
    <row r="5530" hidden="1" x14ac:dyDescent="0.25"/>
    <row r="5531" hidden="1" x14ac:dyDescent="0.25"/>
    <row r="5532" hidden="1" x14ac:dyDescent="0.25"/>
    <row r="5533" hidden="1" x14ac:dyDescent="0.25"/>
    <row r="5534" hidden="1" x14ac:dyDescent="0.25"/>
    <row r="5535" hidden="1" x14ac:dyDescent="0.25"/>
    <row r="5536" hidden="1" x14ac:dyDescent="0.25"/>
    <row r="5537" hidden="1" x14ac:dyDescent="0.25"/>
    <row r="5538" hidden="1" x14ac:dyDescent="0.25"/>
    <row r="5539" hidden="1" x14ac:dyDescent="0.25"/>
    <row r="5540" hidden="1" x14ac:dyDescent="0.25"/>
    <row r="5541" hidden="1" x14ac:dyDescent="0.25"/>
    <row r="5542" hidden="1" x14ac:dyDescent="0.25"/>
    <row r="5543" hidden="1" x14ac:dyDescent="0.25"/>
    <row r="5544" hidden="1" x14ac:dyDescent="0.25"/>
    <row r="5545" hidden="1" x14ac:dyDescent="0.25"/>
    <row r="5546" hidden="1" x14ac:dyDescent="0.25"/>
    <row r="5547" hidden="1" x14ac:dyDescent="0.25"/>
    <row r="5548" hidden="1" x14ac:dyDescent="0.25"/>
    <row r="5549" hidden="1" x14ac:dyDescent="0.25"/>
    <row r="5550" hidden="1" x14ac:dyDescent="0.25"/>
    <row r="5551" hidden="1" x14ac:dyDescent="0.25"/>
    <row r="5552" hidden="1" x14ac:dyDescent="0.25"/>
    <row r="5553" hidden="1" x14ac:dyDescent="0.25"/>
    <row r="5554" hidden="1" x14ac:dyDescent="0.25"/>
    <row r="5555" hidden="1" x14ac:dyDescent="0.25"/>
    <row r="5556" hidden="1" x14ac:dyDescent="0.25"/>
    <row r="5557" hidden="1" x14ac:dyDescent="0.25"/>
    <row r="5558" hidden="1" x14ac:dyDescent="0.25"/>
    <row r="5559" hidden="1" x14ac:dyDescent="0.25"/>
    <row r="5560" hidden="1" x14ac:dyDescent="0.25"/>
    <row r="5561" hidden="1" x14ac:dyDescent="0.25"/>
    <row r="5562" hidden="1" x14ac:dyDescent="0.25"/>
    <row r="5563" hidden="1" x14ac:dyDescent="0.25"/>
    <row r="5564" hidden="1" x14ac:dyDescent="0.25"/>
    <row r="5565" hidden="1" x14ac:dyDescent="0.25"/>
    <row r="5566" hidden="1" x14ac:dyDescent="0.25"/>
    <row r="5567" hidden="1" x14ac:dyDescent="0.25"/>
    <row r="5568" hidden="1" x14ac:dyDescent="0.25"/>
    <row r="5569" hidden="1" x14ac:dyDescent="0.25"/>
    <row r="5570" hidden="1" x14ac:dyDescent="0.25"/>
    <row r="5571" hidden="1" x14ac:dyDescent="0.25"/>
    <row r="5572" hidden="1" x14ac:dyDescent="0.25"/>
    <row r="5573" hidden="1" x14ac:dyDescent="0.25"/>
    <row r="5574" hidden="1" x14ac:dyDescent="0.25"/>
    <row r="5575" hidden="1" x14ac:dyDescent="0.25"/>
    <row r="5576" hidden="1" x14ac:dyDescent="0.25"/>
    <row r="5577" hidden="1" x14ac:dyDescent="0.25"/>
    <row r="5578" hidden="1" x14ac:dyDescent="0.25"/>
    <row r="5579" hidden="1" x14ac:dyDescent="0.25"/>
    <row r="5580" hidden="1" x14ac:dyDescent="0.25"/>
    <row r="5581" hidden="1" x14ac:dyDescent="0.25"/>
    <row r="5582" hidden="1" x14ac:dyDescent="0.25"/>
    <row r="5583" hidden="1" x14ac:dyDescent="0.25"/>
    <row r="5584" hidden="1" x14ac:dyDescent="0.25"/>
    <row r="5585" hidden="1" x14ac:dyDescent="0.25"/>
    <row r="5586" hidden="1" x14ac:dyDescent="0.25"/>
    <row r="5587" hidden="1" x14ac:dyDescent="0.25"/>
    <row r="5588" hidden="1" x14ac:dyDescent="0.25"/>
    <row r="5589" hidden="1" x14ac:dyDescent="0.25"/>
    <row r="5590" hidden="1" x14ac:dyDescent="0.25"/>
    <row r="5591" hidden="1" x14ac:dyDescent="0.25"/>
    <row r="5592" hidden="1" x14ac:dyDescent="0.25"/>
    <row r="5593" hidden="1" x14ac:dyDescent="0.25"/>
    <row r="5594" hidden="1" x14ac:dyDescent="0.25"/>
    <row r="5595" hidden="1" x14ac:dyDescent="0.25"/>
    <row r="5596" hidden="1" x14ac:dyDescent="0.25"/>
    <row r="5597" hidden="1" x14ac:dyDescent="0.25"/>
    <row r="5598" hidden="1" x14ac:dyDescent="0.25"/>
    <row r="5599" hidden="1" x14ac:dyDescent="0.25"/>
    <row r="5600" hidden="1" x14ac:dyDescent="0.25"/>
    <row r="5601" hidden="1" x14ac:dyDescent="0.25"/>
    <row r="5602" hidden="1" x14ac:dyDescent="0.25"/>
    <row r="5603" hidden="1" x14ac:dyDescent="0.25"/>
    <row r="5604" hidden="1" x14ac:dyDescent="0.25"/>
    <row r="5605" hidden="1" x14ac:dyDescent="0.25"/>
    <row r="5606" hidden="1" x14ac:dyDescent="0.25"/>
    <row r="5607" hidden="1" x14ac:dyDescent="0.25"/>
    <row r="5608" hidden="1" x14ac:dyDescent="0.25"/>
    <row r="5609" hidden="1" x14ac:dyDescent="0.25"/>
    <row r="5610" hidden="1" x14ac:dyDescent="0.25"/>
    <row r="5611" hidden="1" x14ac:dyDescent="0.25"/>
    <row r="5612" hidden="1" x14ac:dyDescent="0.25"/>
    <row r="5613" hidden="1" x14ac:dyDescent="0.25"/>
    <row r="5614" hidden="1" x14ac:dyDescent="0.25"/>
    <row r="5615" hidden="1" x14ac:dyDescent="0.25"/>
    <row r="5616" hidden="1" x14ac:dyDescent="0.25"/>
    <row r="5617" hidden="1" x14ac:dyDescent="0.25"/>
    <row r="5618" hidden="1" x14ac:dyDescent="0.25"/>
    <row r="5619" hidden="1" x14ac:dyDescent="0.25"/>
    <row r="5620" hidden="1" x14ac:dyDescent="0.25"/>
    <row r="5621" hidden="1" x14ac:dyDescent="0.25"/>
    <row r="5622" hidden="1" x14ac:dyDescent="0.25"/>
    <row r="5623" hidden="1" x14ac:dyDescent="0.25"/>
    <row r="5624" hidden="1" x14ac:dyDescent="0.25"/>
    <row r="5625" hidden="1" x14ac:dyDescent="0.25"/>
    <row r="5626" hidden="1" x14ac:dyDescent="0.25"/>
    <row r="5627" hidden="1" x14ac:dyDescent="0.25"/>
    <row r="5628" hidden="1" x14ac:dyDescent="0.25"/>
    <row r="5629" hidden="1" x14ac:dyDescent="0.25"/>
    <row r="5630" hidden="1" x14ac:dyDescent="0.25"/>
    <row r="5631" hidden="1" x14ac:dyDescent="0.25"/>
    <row r="5632" hidden="1" x14ac:dyDescent="0.25"/>
    <row r="5633" hidden="1" x14ac:dyDescent="0.25"/>
    <row r="5634" hidden="1" x14ac:dyDescent="0.25"/>
    <row r="5635" hidden="1" x14ac:dyDescent="0.25"/>
    <row r="5636" hidden="1" x14ac:dyDescent="0.25"/>
    <row r="5637" hidden="1" x14ac:dyDescent="0.25"/>
    <row r="5638" hidden="1" x14ac:dyDescent="0.25"/>
    <row r="5639" hidden="1" x14ac:dyDescent="0.25"/>
    <row r="5640" hidden="1" x14ac:dyDescent="0.25"/>
    <row r="5641" hidden="1" x14ac:dyDescent="0.25"/>
    <row r="5642" hidden="1" x14ac:dyDescent="0.25"/>
    <row r="5643" hidden="1" x14ac:dyDescent="0.25"/>
    <row r="5644" hidden="1" x14ac:dyDescent="0.25"/>
    <row r="5645" hidden="1" x14ac:dyDescent="0.25"/>
    <row r="5646" hidden="1" x14ac:dyDescent="0.25"/>
    <row r="5647" hidden="1" x14ac:dyDescent="0.25"/>
    <row r="5648" hidden="1" x14ac:dyDescent="0.25"/>
    <row r="5649" hidden="1" x14ac:dyDescent="0.25"/>
    <row r="5650" hidden="1" x14ac:dyDescent="0.25"/>
    <row r="5651" hidden="1" x14ac:dyDescent="0.25"/>
    <row r="5652" hidden="1" x14ac:dyDescent="0.25"/>
    <row r="5653" hidden="1" x14ac:dyDescent="0.25"/>
    <row r="5654" hidden="1" x14ac:dyDescent="0.25"/>
    <row r="5655" hidden="1" x14ac:dyDescent="0.25"/>
    <row r="5656" hidden="1" x14ac:dyDescent="0.25"/>
    <row r="5657" hidden="1" x14ac:dyDescent="0.25"/>
    <row r="5658" hidden="1" x14ac:dyDescent="0.25"/>
    <row r="5659" hidden="1" x14ac:dyDescent="0.25"/>
    <row r="5660" hidden="1" x14ac:dyDescent="0.25"/>
    <row r="5661" hidden="1" x14ac:dyDescent="0.25"/>
    <row r="5662" hidden="1" x14ac:dyDescent="0.25"/>
    <row r="5663" hidden="1" x14ac:dyDescent="0.25"/>
    <row r="5664" hidden="1" x14ac:dyDescent="0.25"/>
    <row r="5665" hidden="1" x14ac:dyDescent="0.25"/>
    <row r="5666" hidden="1" x14ac:dyDescent="0.25"/>
    <row r="5667" hidden="1" x14ac:dyDescent="0.25"/>
    <row r="5668" hidden="1" x14ac:dyDescent="0.25"/>
    <row r="5669" hidden="1" x14ac:dyDescent="0.25"/>
    <row r="5670" hidden="1" x14ac:dyDescent="0.25"/>
    <row r="5671" hidden="1" x14ac:dyDescent="0.25"/>
    <row r="5672" hidden="1" x14ac:dyDescent="0.25"/>
    <row r="5673" hidden="1" x14ac:dyDescent="0.25"/>
    <row r="5674" hidden="1" x14ac:dyDescent="0.25"/>
    <row r="5675" hidden="1" x14ac:dyDescent="0.25"/>
    <row r="5676" hidden="1" x14ac:dyDescent="0.25"/>
    <row r="5677" hidden="1" x14ac:dyDescent="0.25"/>
    <row r="5678" hidden="1" x14ac:dyDescent="0.25"/>
    <row r="5679" hidden="1" x14ac:dyDescent="0.25"/>
    <row r="5680" hidden="1" x14ac:dyDescent="0.25"/>
    <row r="5681" hidden="1" x14ac:dyDescent="0.25"/>
    <row r="5682" hidden="1" x14ac:dyDescent="0.25"/>
    <row r="5683" hidden="1" x14ac:dyDescent="0.25"/>
    <row r="5684" hidden="1" x14ac:dyDescent="0.25"/>
    <row r="5685" hidden="1" x14ac:dyDescent="0.25"/>
    <row r="5686" hidden="1" x14ac:dyDescent="0.25"/>
    <row r="5687" hidden="1" x14ac:dyDescent="0.25"/>
    <row r="5688" hidden="1" x14ac:dyDescent="0.25"/>
    <row r="5689" hidden="1" x14ac:dyDescent="0.25"/>
    <row r="5690" hidden="1" x14ac:dyDescent="0.25"/>
    <row r="5691" hidden="1" x14ac:dyDescent="0.25"/>
    <row r="5692" hidden="1" x14ac:dyDescent="0.25"/>
    <row r="5693" hidden="1" x14ac:dyDescent="0.25"/>
    <row r="5694" hidden="1" x14ac:dyDescent="0.25"/>
    <row r="5695" hidden="1" x14ac:dyDescent="0.25"/>
    <row r="5696" hidden="1" x14ac:dyDescent="0.25"/>
    <row r="5697" hidden="1" x14ac:dyDescent="0.25"/>
    <row r="5698" hidden="1" x14ac:dyDescent="0.25"/>
    <row r="5699" hidden="1" x14ac:dyDescent="0.25"/>
    <row r="5700" hidden="1" x14ac:dyDescent="0.25"/>
    <row r="5701" hidden="1" x14ac:dyDescent="0.25"/>
    <row r="5702" hidden="1" x14ac:dyDescent="0.25"/>
    <row r="5703" hidden="1" x14ac:dyDescent="0.25"/>
    <row r="5704" hidden="1" x14ac:dyDescent="0.25"/>
    <row r="5705" hidden="1" x14ac:dyDescent="0.25"/>
    <row r="5706" hidden="1" x14ac:dyDescent="0.25"/>
    <row r="5707" hidden="1" x14ac:dyDescent="0.25"/>
    <row r="5708" hidden="1" x14ac:dyDescent="0.25"/>
    <row r="5709" hidden="1" x14ac:dyDescent="0.25"/>
    <row r="5710" hidden="1" x14ac:dyDescent="0.25"/>
    <row r="5711" hidden="1" x14ac:dyDescent="0.25"/>
    <row r="5712" hidden="1" x14ac:dyDescent="0.25"/>
    <row r="5713" hidden="1" x14ac:dyDescent="0.25"/>
    <row r="5714" hidden="1" x14ac:dyDescent="0.25"/>
    <row r="5715" hidden="1" x14ac:dyDescent="0.25"/>
    <row r="5716" hidden="1" x14ac:dyDescent="0.25"/>
    <row r="5717" hidden="1" x14ac:dyDescent="0.25"/>
    <row r="5718" hidden="1" x14ac:dyDescent="0.25"/>
    <row r="5719" hidden="1" x14ac:dyDescent="0.25"/>
    <row r="5720" hidden="1" x14ac:dyDescent="0.25"/>
    <row r="5721" hidden="1" x14ac:dyDescent="0.25"/>
    <row r="5722" hidden="1" x14ac:dyDescent="0.25"/>
    <row r="5723" hidden="1" x14ac:dyDescent="0.25"/>
    <row r="5724" hidden="1" x14ac:dyDescent="0.25"/>
    <row r="5725" hidden="1" x14ac:dyDescent="0.25"/>
    <row r="5726" hidden="1" x14ac:dyDescent="0.25"/>
    <row r="5727" hidden="1" x14ac:dyDescent="0.25"/>
    <row r="5728" hidden="1" x14ac:dyDescent="0.25"/>
    <row r="5729" hidden="1" x14ac:dyDescent="0.25"/>
    <row r="5730" hidden="1" x14ac:dyDescent="0.25"/>
    <row r="5731" hidden="1" x14ac:dyDescent="0.25"/>
    <row r="5732" hidden="1" x14ac:dyDescent="0.25"/>
    <row r="5733" hidden="1" x14ac:dyDescent="0.25"/>
    <row r="5734" hidden="1" x14ac:dyDescent="0.25"/>
    <row r="5735" hidden="1" x14ac:dyDescent="0.25"/>
    <row r="5736" hidden="1" x14ac:dyDescent="0.25"/>
    <row r="5737" hidden="1" x14ac:dyDescent="0.25"/>
    <row r="5738" hidden="1" x14ac:dyDescent="0.25"/>
    <row r="5739" hidden="1" x14ac:dyDescent="0.25"/>
    <row r="5740" hidden="1" x14ac:dyDescent="0.25"/>
    <row r="5741" hidden="1" x14ac:dyDescent="0.25"/>
    <row r="5742" hidden="1" x14ac:dyDescent="0.25"/>
    <row r="5743" hidden="1" x14ac:dyDescent="0.25"/>
    <row r="5744" hidden="1" x14ac:dyDescent="0.25"/>
    <row r="5745" hidden="1" x14ac:dyDescent="0.25"/>
    <row r="5746" hidden="1" x14ac:dyDescent="0.25"/>
    <row r="5747" hidden="1" x14ac:dyDescent="0.25"/>
    <row r="5748" hidden="1" x14ac:dyDescent="0.25"/>
    <row r="5749" hidden="1" x14ac:dyDescent="0.25"/>
    <row r="5750" hidden="1" x14ac:dyDescent="0.25"/>
    <row r="5751" hidden="1" x14ac:dyDescent="0.25"/>
    <row r="5752" hidden="1" x14ac:dyDescent="0.25"/>
    <row r="5753" hidden="1" x14ac:dyDescent="0.25"/>
    <row r="5754" hidden="1" x14ac:dyDescent="0.25"/>
    <row r="5755" hidden="1" x14ac:dyDescent="0.25"/>
    <row r="5756" hidden="1" x14ac:dyDescent="0.25"/>
    <row r="5757" hidden="1" x14ac:dyDescent="0.25"/>
    <row r="5758" hidden="1" x14ac:dyDescent="0.25"/>
    <row r="5759" hidden="1" x14ac:dyDescent="0.25"/>
    <row r="5760" hidden="1" x14ac:dyDescent="0.25"/>
    <row r="5761" hidden="1" x14ac:dyDescent="0.25"/>
    <row r="5762" hidden="1" x14ac:dyDescent="0.25"/>
    <row r="5763" hidden="1" x14ac:dyDescent="0.25"/>
    <row r="5764" hidden="1" x14ac:dyDescent="0.25"/>
    <row r="5765" hidden="1" x14ac:dyDescent="0.25"/>
    <row r="5766" hidden="1" x14ac:dyDescent="0.25"/>
    <row r="5767" hidden="1" x14ac:dyDescent="0.25"/>
    <row r="5768" hidden="1" x14ac:dyDescent="0.25"/>
    <row r="5769" hidden="1" x14ac:dyDescent="0.25"/>
    <row r="5770" hidden="1" x14ac:dyDescent="0.25"/>
    <row r="5771" hidden="1" x14ac:dyDescent="0.25"/>
    <row r="5772" hidden="1" x14ac:dyDescent="0.25"/>
    <row r="5773" hidden="1" x14ac:dyDescent="0.25"/>
    <row r="5774" hidden="1" x14ac:dyDescent="0.25"/>
    <row r="5775" hidden="1" x14ac:dyDescent="0.25"/>
    <row r="5776" hidden="1" x14ac:dyDescent="0.25"/>
    <row r="5777" hidden="1" x14ac:dyDescent="0.25"/>
    <row r="5778" hidden="1" x14ac:dyDescent="0.25"/>
    <row r="5779" hidden="1" x14ac:dyDescent="0.25"/>
    <row r="5780" hidden="1" x14ac:dyDescent="0.25"/>
    <row r="5781" hidden="1" x14ac:dyDescent="0.25"/>
    <row r="5782" hidden="1" x14ac:dyDescent="0.25"/>
    <row r="5783" hidden="1" x14ac:dyDescent="0.25"/>
    <row r="5784" hidden="1" x14ac:dyDescent="0.25"/>
    <row r="5785" hidden="1" x14ac:dyDescent="0.25"/>
    <row r="5786" hidden="1" x14ac:dyDescent="0.25"/>
    <row r="5787" hidden="1" x14ac:dyDescent="0.25"/>
    <row r="5788" hidden="1" x14ac:dyDescent="0.25"/>
    <row r="5789" hidden="1" x14ac:dyDescent="0.25"/>
    <row r="5790" hidden="1" x14ac:dyDescent="0.25"/>
    <row r="5791" hidden="1" x14ac:dyDescent="0.25"/>
    <row r="5792" hidden="1" x14ac:dyDescent="0.25"/>
    <row r="5793" hidden="1" x14ac:dyDescent="0.25"/>
    <row r="5794" hidden="1" x14ac:dyDescent="0.25"/>
    <row r="5795" hidden="1" x14ac:dyDescent="0.25"/>
    <row r="5796" hidden="1" x14ac:dyDescent="0.25"/>
    <row r="5797" hidden="1" x14ac:dyDescent="0.25"/>
    <row r="5798" hidden="1" x14ac:dyDescent="0.25"/>
    <row r="5799" hidden="1" x14ac:dyDescent="0.25"/>
    <row r="5800" hidden="1" x14ac:dyDescent="0.25"/>
    <row r="5801" hidden="1" x14ac:dyDescent="0.25"/>
    <row r="5802" hidden="1" x14ac:dyDescent="0.25"/>
    <row r="5803" hidden="1" x14ac:dyDescent="0.25"/>
    <row r="5804" hidden="1" x14ac:dyDescent="0.25"/>
    <row r="5805" hidden="1" x14ac:dyDescent="0.25"/>
    <row r="5806" hidden="1" x14ac:dyDescent="0.25"/>
    <row r="5807" hidden="1" x14ac:dyDescent="0.25"/>
    <row r="5808" hidden="1" x14ac:dyDescent="0.25"/>
    <row r="5809" hidden="1" x14ac:dyDescent="0.25"/>
    <row r="5810" hidden="1" x14ac:dyDescent="0.25"/>
    <row r="5811" hidden="1" x14ac:dyDescent="0.25"/>
    <row r="5812" hidden="1" x14ac:dyDescent="0.25"/>
    <row r="5813" hidden="1" x14ac:dyDescent="0.25"/>
    <row r="5814" hidden="1" x14ac:dyDescent="0.25"/>
    <row r="5815" hidden="1" x14ac:dyDescent="0.25"/>
    <row r="5816" hidden="1" x14ac:dyDescent="0.25"/>
    <row r="5817" hidden="1" x14ac:dyDescent="0.25"/>
    <row r="5818" hidden="1" x14ac:dyDescent="0.25"/>
    <row r="5819" hidden="1" x14ac:dyDescent="0.25"/>
    <row r="5820" hidden="1" x14ac:dyDescent="0.25"/>
    <row r="5821" hidden="1" x14ac:dyDescent="0.25"/>
    <row r="5822" hidden="1" x14ac:dyDescent="0.25"/>
    <row r="5823" hidden="1" x14ac:dyDescent="0.25"/>
    <row r="5824" hidden="1" x14ac:dyDescent="0.25"/>
    <row r="5825" hidden="1" x14ac:dyDescent="0.25"/>
    <row r="5826" hidden="1" x14ac:dyDescent="0.25"/>
    <row r="5827" hidden="1" x14ac:dyDescent="0.25"/>
    <row r="5828" hidden="1" x14ac:dyDescent="0.25"/>
    <row r="5829" hidden="1" x14ac:dyDescent="0.25"/>
    <row r="5830" hidden="1" x14ac:dyDescent="0.25"/>
    <row r="5831" hidden="1" x14ac:dyDescent="0.25"/>
    <row r="5832" hidden="1" x14ac:dyDescent="0.25"/>
    <row r="5833" hidden="1" x14ac:dyDescent="0.25"/>
    <row r="5834" hidden="1" x14ac:dyDescent="0.25"/>
    <row r="5835" hidden="1" x14ac:dyDescent="0.25"/>
    <row r="5836" hidden="1" x14ac:dyDescent="0.25"/>
    <row r="5837" hidden="1" x14ac:dyDescent="0.25"/>
    <row r="5838" hidden="1" x14ac:dyDescent="0.25"/>
    <row r="5839" hidden="1" x14ac:dyDescent="0.25"/>
    <row r="5840" hidden="1" x14ac:dyDescent="0.25"/>
    <row r="5841" hidden="1" x14ac:dyDescent="0.25"/>
    <row r="5842" hidden="1" x14ac:dyDescent="0.25"/>
    <row r="5843" hidden="1" x14ac:dyDescent="0.25"/>
    <row r="5844" hidden="1" x14ac:dyDescent="0.25"/>
    <row r="5845" hidden="1" x14ac:dyDescent="0.25"/>
    <row r="5846" hidden="1" x14ac:dyDescent="0.25"/>
    <row r="5847" hidden="1" x14ac:dyDescent="0.25"/>
    <row r="5848" hidden="1" x14ac:dyDescent="0.25"/>
    <row r="5849" hidden="1" x14ac:dyDescent="0.25"/>
    <row r="5850" hidden="1" x14ac:dyDescent="0.25"/>
    <row r="5851" hidden="1" x14ac:dyDescent="0.25"/>
    <row r="5852" hidden="1" x14ac:dyDescent="0.25"/>
    <row r="5853" hidden="1" x14ac:dyDescent="0.25"/>
    <row r="5854" hidden="1" x14ac:dyDescent="0.25"/>
    <row r="5855" hidden="1" x14ac:dyDescent="0.25"/>
    <row r="5856" hidden="1" x14ac:dyDescent="0.25"/>
    <row r="5857" hidden="1" x14ac:dyDescent="0.25"/>
    <row r="5858" hidden="1" x14ac:dyDescent="0.25"/>
    <row r="5859" hidden="1" x14ac:dyDescent="0.25"/>
    <row r="5860" hidden="1" x14ac:dyDescent="0.25"/>
    <row r="5861" hidden="1" x14ac:dyDescent="0.25"/>
    <row r="5862" hidden="1" x14ac:dyDescent="0.25"/>
    <row r="5863" hidden="1" x14ac:dyDescent="0.25"/>
    <row r="5864" hidden="1" x14ac:dyDescent="0.25"/>
    <row r="5865" hidden="1" x14ac:dyDescent="0.25"/>
    <row r="5866" hidden="1" x14ac:dyDescent="0.25"/>
    <row r="5867" hidden="1" x14ac:dyDescent="0.25"/>
    <row r="5868" hidden="1" x14ac:dyDescent="0.25"/>
    <row r="5869" hidden="1" x14ac:dyDescent="0.25"/>
    <row r="5870" hidden="1" x14ac:dyDescent="0.25"/>
    <row r="5871" hidden="1" x14ac:dyDescent="0.25"/>
    <row r="5872" hidden="1" x14ac:dyDescent="0.25"/>
    <row r="5873" hidden="1" x14ac:dyDescent="0.25"/>
    <row r="5874" hidden="1" x14ac:dyDescent="0.25"/>
    <row r="5875" hidden="1" x14ac:dyDescent="0.25"/>
    <row r="5876" hidden="1" x14ac:dyDescent="0.25"/>
    <row r="5877" hidden="1" x14ac:dyDescent="0.25"/>
    <row r="5878" hidden="1" x14ac:dyDescent="0.25"/>
    <row r="5879" hidden="1" x14ac:dyDescent="0.25"/>
    <row r="5880" hidden="1" x14ac:dyDescent="0.25"/>
    <row r="5881" hidden="1" x14ac:dyDescent="0.25"/>
    <row r="5882" hidden="1" x14ac:dyDescent="0.25"/>
    <row r="5883" hidden="1" x14ac:dyDescent="0.25"/>
    <row r="5884" hidden="1" x14ac:dyDescent="0.25"/>
    <row r="5885" hidden="1" x14ac:dyDescent="0.25"/>
    <row r="5886" hidden="1" x14ac:dyDescent="0.25"/>
    <row r="5887" hidden="1" x14ac:dyDescent="0.25"/>
    <row r="5888" hidden="1" x14ac:dyDescent="0.25"/>
    <row r="5889" hidden="1" x14ac:dyDescent="0.25"/>
    <row r="5890" hidden="1" x14ac:dyDescent="0.25"/>
    <row r="5891" hidden="1" x14ac:dyDescent="0.25"/>
    <row r="5892" hidden="1" x14ac:dyDescent="0.25"/>
    <row r="5893" hidden="1" x14ac:dyDescent="0.25"/>
    <row r="5894" hidden="1" x14ac:dyDescent="0.25"/>
    <row r="5895" hidden="1" x14ac:dyDescent="0.25"/>
    <row r="5896" hidden="1" x14ac:dyDescent="0.25"/>
    <row r="5897" hidden="1" x14ac:dyDescent="0.25"/>
    <row r="5898" hidden="1" x14ac:dyDescent="0.25"/>
    <row r="5899" hidden="1" x14ac:dyDescent="0.25"/>
    <row r="5900" hidden="1" x14ac:dyDescent="0.25"/>
    <row r="5901" hidden="1" x14ac:dyDescent="0.25"/>
    <row r="5902" hidden="1" x14ac:dyDescent="0.25"/>
    <row r="5903" hidden="1" x14ac:dyDescent="0.25"/>
    <row r="5904" hidden="1" x14ac:dyDescent="0.25"/>
    <row r="5905" hidden="1" x14ac:dyDescent="0.25"/>
    <row r="5906" hidden="1" x14ac:dyDescent="0.25"/>
    <row r="5907" hidden="1" x14ac:dyDescent="0.25"/>
    <row r="5908" hidden="1" x14ac:dyDescent="0.25"/>
    <row r="5909" hidden="1" x14ac:dyDescent="0.25"/>
    <row r="5910" hidden="1" x14ac:dyDescent="0.25"/>
    <row r="5911" hidden="1" x14ac:dyDescent="0.25"/>
    <row r="5912" hidden="1" x14ac:dyDescent="0.25"/>
    <row r="5913" hidden="1" x14ac:dyDescent="0.25"/>
    <row r="5914" hidden="1" x14ac:dyDescent="0.25"/>
    <row r="5915" hidden="1" x14ac:dyDescent="0.25"/>
    <row r="5916" hidden="1" x14ac:dyDescent="0.25"/>
    <row r="5917" hidden="1" x14ac:dyDescent="0.25"/>
    <row r="5918" hidden="1" x14ac:dyDescent="0.25"/>
    <row r="5919" hidden="1" x14ac:dyDescent="0.25"/>
    <row r="5920" hidden="1" x14ac:dyDescent="0.25"/>
    <row r="5921" hidden="1" x14ac:dyDescent="0.25"/>
    <row r="5922" hidden="1" x14ac:dyDescent="0.25"/>
    <row r="5923" hidden="1" x14ac:dyDescent="0.25"/>
    <row r="5924" hidden="1" x14ac:dyDescent="0.25"/>
    <row r="5925" hidden="1" x14ac:dyDescent="0.25"/>
    <row r="5926" hidden="1" x14ac:dyDescent="0.25"/>
    <row r="5927" hidden="1" x14ac:dyDescent="0.25"/>
    <row r="5928" hidden="1" x14ac:dyDescent="0.25"/>
    <row r="5929" hidden="1" x14ac:dyDescent="0.25"/>
    <row r="5930" hidden="1" x14ac:dyDescent="0.25"/>
    <row r="5931" hidden="1" x14ac:dyDescent="0.25"/>
    <row r="5932" hidden="1" x14ac:dyDescent="0.25"/>
    <row r="5933" hidden="1" x14ac:dyDescent="0.25"/>
    <row r="5934" hidden="1" x14ac:dyDescent="0.25"/>
    <row r="5935" hidden="1" x14ac:dyDescent="0.25"/>
    <row r="5936" hidden="1" x14ac:dyDescent="0.25"/>
    <row r="5937" hidden="1" x14ac:dyDescent="0.25"/>
    <row r="5938" hidden="1" x14ac:dyDescent="0.25"/>
    <row r="5939" hidden="1" x14ac:dyDescent="0.25"/>
    <row r="5940" hidden="1" x14ac:dyDescent="0.25"/>
    <row r="5941" hidden="1" x14ac:dyDescent="0.25"/>
    <row r="5942" hidden="1" x14ac:dyDescent="0.25"/>
    <row r="5943" hidden="1" x14ac:dyDescent="0.25"/>
    <row r="5944" hidden="1" x14ac:dyDescent="0.25"/>
    <row r="5945" hidden="1" x14ac:dyDescent="0.25"/>
    <row r="5946" hidden="1" x14ac:dyDescent="0.25"/>
    <row r="5947" hidden="1" x14ac:dyDescent="0.25"/>
    <row r="5948" hidden="1" x14ac:dyDescent="0.25"/>
    <row r="5949" hidden="1" x14ac:dyDescent="0.25"/>
    <row r="5950" hidden="1" x14ac:dyDescent="0.25"/>
    <row r="5951" hidden="1" x14ac:dyDescent="0.25"/>
    <row r="5952" hidden="1" x14ac:dyDescent="0.25"/>
    <row r="5953" hidden="1" x14ac:dyDescent="0.25"/>
    <row r="5954" hidden="1" x14ac:dyDescent="0.25"/>
    <row r="5955" hidden="1" x14ac:dyDescent="0.25"/>
    <row r="5956" hidden="1" x14ac:dyDescent="0.25"/>
    <row r="5957" hidden="1" x14ac:dyDescent="0.25"/>
    <row r="5958" hidden="1" x14ac:dyDescent="0.25"/>
    <row r="5959" hidden="1" x14ac:dyDescent="0.25"/>
    <row r="5960" hidden="1" x14ac:dyDescent="0.25"/>
    <row r="5961" hidden="1" x14ac:dyDescent="0.25"/>
    <row r="5962" hidden="1" x14ac:dyDescent="0.25"/>
    <row r="5963" hidden="1" x14ac:dyDescent="0.25"/>
    <row r="5964" hidden="1" x14ac:dyDescent="0.25"/>
    <row r="5965" hidden="1" x14ac:dyDescent="0.25"/>
    <row r="5966" hidden="1" x14ac:dyDescent="0.25"/>
    <row r="5967" hidden="1" x14ac:dyDescent="0.25"/>
    <row r="5968" hidden="1" x14ac:dyDescent="0.25"/>
    <row r="5969" hidden="1" x14ac:dyDescent="0.25"/>
    <row r="5970" hidden="1" x14ac:dyDescent="0.25"/>
    <row r="5971" hidden="1" x14ac:dyDescent="0.25"/>
    <row r="5972" hidden="1" x14ac:dyDescent="0.25"/>
    <row r="5973" hidden="1" x14ac:dyDescent="0.25"/>
    <row r="5974" hidden="1" x14ac:dyDescent="0.25"/>
    <row r="5975" hidden="1" x14ac:dyDescent="0.25"/>
    <row r="5976" hidden="1" x14ac:dyDescent="0.25"/>
    <row r="5977" hidden="1" x14ac:dyDescent="0.25"/>
    <row r="5978" hidden="1" x14ac:dyDescent="0.25"/>
    <row r="5979" hidden="1" x14ac:dyDescent="0.25"/>
    <row r="5980" hidden="1" x14ac:dyDescent="0.25"/>
    <row r="5981" hidden="1" x14ac:dyDescent="0.25"/>
    <row r="5982" hidden="1" x14ac:dyDescent="0.25"/>
    <row r="5983" hidden="1" x14ac:dyDescent="0.25"/>
    <row r="5984" hidden="1" x14ac:dyDescent="0.25"/>
    <row r="5985" hidden="1" x14ac:dyDescent="0.25"/>
    <row r="5986" hidden="1" x14ac:dyDescent="0.25"/>
    <row r="5987" hidden="1" x14ac:dyDescent="0.25"/>
    <row r="5988" hidden="1" x14ac:dyDescent="0.25"/>
    <row r="5989" hidden="1" x14ac:dyDescent="0.25"/>
    <row r="5990" hidden="1" x14ac:dyDescent="0.25"/>
    <row r="5991" hidden="1" x14ac:dyDescent="0.25"/>
    <row r="5992" hidden="1" x14ac:dyDescent="0.25"/>
    <row r="5993" hidden="1" x14ac:dyDescent="0.25"/>
    <row r="5994" hidden="1" x14ac:dyDescent="0.25"/>
    <row r="5995" hidden="1" x14ac:dyDescent="0.25"/>
    <row r="5996" hidden="1" x14ac:dyDescent="0.25"/>
    <row r="5997" hidden="1" x14ac:dyDescent="0.25"/>
    <row r="5998" hidden="1" x14ac:dyDescent="0.25"/>
    <row r="5999" hidden="1" x14ac:dyDescent="0.25"/>
    <row r="6000" hidden="1" x14ac:dyDescent="0.25"/>
    <row r="6001" hidden="1" x14ac:dyDescent="0.25"/>
    <row r="6002" hidden="1" x14ac:dyDescent="0.25"/>
    <row r="6003" hidden="1" x14ac:dyDescent="0.25"/>
    <row r="6004" hidden="1" x14ac:dyDescent="0.25"/>
    <row r="6005" hidden="1" x14ac:dyDescent="0.25"/>
    <row r="6006" hidden="1" x14ac:dyDescent="0.25"/>
    <row r="6007" hidden="1" x14ac:dyDescent="0.25"/>
    <row r="6008" hidden="1" x14ac:dyDescent="0.25"/>
    <row r="6009" hidden="1" x14ac:dyDescent="0.25"/>
    <row r="6010" hidden="1" x14ac:dyDescent="0.25"/>
    <row r="6011" hidden="1" x14ac:dyDescent="0.25"/>
    <row r="6012" hidden="1" x14ac:dyDescent="0.25"/>
    <row r="6013" hidden="1" x14ac:dyDescent="0.25"/>
    <row r="6014" hidden="1" x14ac:dyDescent="0.25"/>
    <row r="6015" hidden="1" x14ac:dyDescent="0.25"/>
    <row r="6016" hidden="1" x14ac:dyDescent="0.25"/>
    <row r="6017" hidden="1" x14ac:dyDescent="0.25"/>
    <row r="6018" hidden="1" x14ac:dyDescent="0.25"/>
    <row r="6019" hidden="1" x14ac:dyDescent="0.25"/>
    <row r="6020" hidden="1" x14ac:dyDescent="0.25"/>
    <row r="6021" hidden="1" x14ac:dyDescent="0.25"/>
    <row r="6022" hidden="1" x14ac:dyDescent="0.25"/>
    <row r="6023" hidden="1" x14ac:dyDescent="0.25"/>
    <row r="6024" hidden="1" x14ac:dyDescent="0.25"/>
    <row r="6025" hidden="1" x14ac:dyDescent="0.25"/>
    <row r="6026" hidden="1" x14ac:dyDescent="0.25"/>
    <row r="6027" hidden="1" x14ac:dyDescent="0.25"/>
    <row r="6028" hidden="1" x14ac:dyDescent="0.25"/>
    <row r="6029" hidden="1" x14ac:dyDescent="0.25"/>
    <row r="6030" hidden="1" x14ac:dyDescent="0.25"/>
    <row r="6031" hidden="1" x14ac:dyDescent="0.25"/>
    <row r="6032" hidden="1" x14ac:dyDescent="0.25"/>
    <row r="6033" hidden="1" x14ac:dyDescent="0.25"/>
    <row r="6034" hidden="1" x14ac:dyDescent="0.25"/>
    <row r="6035" hidden="1" x14ac:dyDescent="0.25"/>
    <row r="6036" hidden="1" x14ac:dyDescent="0.25"/>
    <row r="6037" hidden="1" x14ac:dyDescent="0.25"/>
    <row r="6038" hidden="1" x14ac:dyDescent="0.25"/>
    <row r="6039" hidden="1" x14ac:dyDescent="0.25"/>
    <row r="6040" hidden="1" x14ac:dyDescent="0.25"/>
    <row r="6041" hidden="1" x14ac:dyDescent="0.25"/>
    <row r="6042" hidden="1" x14ac:dyDescent="0.25"/>
    <row r="6043" hidden="1" x14ac:dyDescent="0.25"/>
    <row r="6044" hidden="1" x14ac:dyDescent="0.25"/>
    <row r="6045" hidden="1" x14ac:dyDescent="0.25"/>
    <row r="6046" hidden="1" x14ac:dyDescent="0.25"/>
    <row r="6047" hidden="1" x14ac:dyDescent="0.25"/>
    <row r="6048" hidden="1" x14ac:dyDescent="0.25"/>
    <row r="6049" hidden="1" x14ac:dyDescent="0.25"/>
    <row r="6050" hidden="1" x14ac:dyDescent="0.25"/>
    <row r="6051" hidden="1" x14ac:dyDescent="0.25"/>
    <row r="6052" hidden="1" x14ac:dyDescent="0.25"/>
    <row r="6053" hidden="1" x14ac:dyDescent="0.25"/>
    <row r="6054" hidden="1" x14ac:dyDescent="0.25"/>
    <row r="6055" hidden="1" x14ac:dyDescent="0.25"/>
    <row r="6056" hidden="1" x14ac:dyDescent="0.25"/>
    <row r="6057" hidden="1" x14ac:dyDescent="0.25"/>
    <row r="6058" hidden="1" x14ac:dyDescent="0.25"/>
    <row r="6059" hidden="1" x14ac:dyDescent="0.25"/>
    <row r="6060" hidden="1" x14ac:dyDescent="0.25"/>
    <row r="6061" hidden="1" x14ac:dyDescent="0.25"/>
    <row r="6062" hidden="1" x14ac:dyDescent="0.25"/>
    <row r="6063" hidden="1" x14ac:dyDescent="0.25"/>
    <row r="6064" hidden="1" x14ac:dyDescent="0.25"/>
    <row r="6065" hidden="1" x14ac:dyDescent="0.25"/>
    <row r="6066" hidden="1" x14ac:dyDescent="0.25"/>
    <row r="6067" hidden="1" x14ac:dyDescent="0.25"/>
    <row r="6068" hidden="1" x14ac:dyDescent="0.25"/>
    <row r="6069" hidden="1" x14ac:dyDescent="0.25"/>
    <row r="6070" hidden="1" x14ac:dyDescent="0.25"/>
    <row r="6071" hidden="1" x14ac:dyDescent="0.25"/>
    <row r="6072" hidden="1" x14ac:dyDescent="0.25"/>
    <row r="6073" hidden="1" x14ac:dyDescent="0.25"/>
    <row r="6074" hidden="1" x14ac:dyDescent="0.25"/>
    <row r="6075" hidden="1" x14ac:dyDescent="0.25"/>
    <row r="6076" hidden="1" x14ac:dyDescent="0.25"/>
    <row r="6077" hidden="1" x14ac:dyDescent="0.25"/>
    <row r="6078" hidden="1" x14ac:dyDescent="0.25"/>
    <row r="6079" hidden="1" x14ac:dyDescent="0.25"/>
    <row r="6080" hidden="1" x14ac:dyDescent="0.25"/>
    <row r="6081" hidden="1" x14ac:dyDescent="0.25"/>
    <row r="6082" hidden="1" x14ac:dyDescent="0.25"/>
    <row r="6083" hidden="1" x14ac:dyDescent="0.25"/>
    <row r="6084" hidden="1" x14ac:dyDescent="0.25"/>
    <row r="6085" hidden="1" x14ac:dyDescent="0.25"/>
    <row r="6086" hidden="1" x14ac:dyDescent="0.25"/>
    <row r="6087" hidden="1" x14ac:dyDescent="0.25"/>
    <row r="6088" hidden="1" x14ac:dyDescent="0.25"/>
    <row r="6089" hidden="1" x14ac:dyDescent="0.25"/>
    <row r="6090" hidden="1" x14ac:dyDescent="0.25"/>
    <row r="6091" hidden="1" x14ac:dyDescent="0.25"/>
    <row r="6092" hidden="1" x14ac:dyDescent="0.25"/>
    <row r="6093" hidden="1" x14ac:dyDescent="0.25"/>
    <row r="6094" hidden="1" x14ac:dyDescent="0.25"/>
    <row r="6095" hidden="1" x14ac:dyDescent="0.25"/>
    <row r="6096" hidden="1" x14ac:dyDescent="0.25"/>
    <row r="6097" hidden="1" x14ac:dyDescent="0.25"/>
    <row r="6098" hidden="1" x14ac:dyDescent="0.25"/>
    <row r="6099" hidden="1" x14ac:dyDescent="0.25"/>
    <row r="6100" hidden="1" x14ac:dyDescent="0.25"/>
    <row r="6101" hidden="1" x14ac:dyDescent="0.25"/>
    <row r="6102" hidden="1" x14ac:dyDescent="0.25"/>
    <row r="6103" hidden="1" x14ac:dyDescent="0.25"/>
    <row r="6104" hidden="1" x14ac:dyDescent="0.25"/>
    <row r="6105" hidden="1" x14ac:dyDescent="0.25"/>
    <row r="6106" hidden="1" x14ac:dyDescent="0.25"/>
    <row r="6107" hidden="1" x14ac:dyDescent="0.25"/>
    <row r="6108" hidden="1" x14ac:dyDescent="0.25"/>
    <row r="6109" hidden="1" x14ac:dyDescent="0.25"/>
    <row r="6110" hidden="1" x14ac:dyDescent="0.25"/>
    <row r="6111" hidden="1" x14ac:dyDescent="0.25"/>
    <row r="6112" hidden="1" x14ac:dyDescent="0.25"/>
    <row r="6113" hidden="1" x14ac:dyDescent="0.25"/>
    <row r="6114" hidden="1" x14ac:dyDescent="0.25"/>
    <row r="6115" hidden="1" x14ac:dyDescent="0.25"/>
    <row r="6116" hidden="1" x14ac:dyDescent="0.25"/>
    <row r="6117" hidden="1" x14ac:dyDescent="0.25"/>
    <row r="6118" hidden="1" x14ac:dyDescent="0.25"/>
    <row r="6119" hidden="1" x14ac:dyDescent="0.25"/>
    <row r="6120" hidden="1" x14ac:dyDescent="0.25"/>
    <row r="6121" hidden="1" x14ac:dyDescent="0.25"/>
    <row r="6122" hidden="1" x14ac:dyDescent="0.25"/>
    <row r="6123" hidden="1" x14ac:dyDescent="0.25"/>
    <row r="6124" hidden="1" x14ac:dyDescent="0.25"/>
    <row r="6125" hidden="1" x14ac:dyDescent="0.25"/>
    <row r="6126" hidden="1" x14ac:dyDescent="0.25"/>
    <row r="6127" hidden="1" x14ac:dyDescent="0.25"/>
    <row r="6128" hidden="1" x14ac:dyDescent="0.25"/>
    <row r="6129" hidden="1" x14ac:dyDescent="0.25"/>
    <row r="6130" hidden="1" x14ac:dyDescent="0.25"/>
    <row r="6131" hidden="1" x14ac:dyDescent="0.25"/>
    <row r="6132" hidden="1" x14ac:dyDescent="0.25"/>
    <row r="6133" hidden="1" x14ac:dyDescent="0.25"/>
    <row r="6134" hidden="1" x14ac:dyDescent="0.25"/>
    <row r="6135" hidden="1" x14ac:dyDescent="0.25"/>
    <row r="6136" hidden="1" x14ac:dyDescent="0.25"/>
    <row r="6137" hidden="1" x14ac:dyDescent="0.25"/>
    <row r="6138" hidden="1" x14ac:dyDescent="0.25"/>
    <row r="6139" hidden="1" x14ac:dyDescent="0.25"/>
    <row r="6140" hidden="1" x14ac:dyDescent="0.25"/>
    <row r="6141" hidden="1" x14ac:dyDescent="0.25"/>
    <row r="6142" hidden="1" x14ac:dyDescent="0.25"/>
    <row r="6143" hidden="1" x14ac:dyDescent="0.25"/>
    <row r="6144" hidden="1" x14ac:dyDescent="0.25"/>
    <row r="6145" hidden="1" x14ac:dyDescent="0.25"/>
    <row r="6146" hidden="1" x14ac:dyDescent="0.25"/>
    <row r="6147" hidden="1" x14ac:dyDescent="0.25"/>
    <row r="6148" hidden="1" x14ac:dyDescent="0.25"/>
    <row r="6149" hidden="1" x14ac:dyDescent="0.25"/>
    <row r="6150" hidden="1" x14ac:dyDescent="0.25"/>
    <row r="6151" hidden="1" x14ac:dyDescent="0.25"/>
    <row r="6152" hidden="1" x14ac:dyDescent="0.25"/>
    <row r="6153" hidden="1" x14ac:dyDescent="0.25"/>
    <row r="6154" hidden="1" x14ac:dyDescent="0.25"/>
    <row r="6155" hidden="1" x14ac:dyDescent="0.25"/>
    <row r="6156" hidden="1" x14ac:dyDescent="0.25"/>
    <row r="6157" hidden="1" x14ac:dyDescent="0.25"/>
    <row r="6158" hidden="1" x14ac:dyDescent="0.25"/>
    <row r="6159" hidden="1" x14ac:dyDescent="0.25"/>
    <row r="6160" hidden="1" x14ac:dyDescent="0.25"/>
    <row r="6161" hidden="1" x14ac:dyDescent="0.25"/>
    <row r="6162" hidden="1" x14ac:dyDescent="0.25"/>
    <row r="6163" hidden="1" x14ac:dyDescent="0.25"/>
    <row r="6164" hidden="1" x14ac:dyDescent="0.25"/>
    <row r="6165" hidden="1" x14ac:dyDescent="0.25"/>
    <row r="6166" hidden="1" x14ac:dyDescent="0.25"/>
    <row r="6167" hidden="1" x14ac:dyDescent="0.25"/>
    <row r="6168" hidden="1" x14ac:dyDescent="0.25"/>
    <row r="6169" hidden="1" x14ac:dyDescent="0.25"/>
    <row r="6170" hidden="1" x14ac:dyDescent="0.25"/>
    <row r="6171" hidden="1" x14ac:dyDescent="0.25"/>
    <row r="6172" hidden="1" x14ac:dyDescent="0.25"/>
    <row r="6173" hidden="1" x14ac:dyDescent="0.25"/>
    <row r="6174" hidden="1" x14ac:dyDescent="0.25"/>
    <row r="6175" hidden="1" x14ac:dyDescent="0.25"/>
    <row r="6176" hidden="1" x14ac:dyDescent="0.25"/>
    <row r="6177" hidden="1" x14ac:dyDescent="0.25"/>
    <row r="6178" hidden="1" x14ac:dyDescent="0.25"/>
    <row r="6179" hidden="1" x14ac:dyDescent="0.25"/>
    <row r="6180" hidden="1" x14ac:dyDescent="0.25"/>
    <row r="6181" hidden="1" x14ac:dyDescent="0.25"/>
    <row r="6182" hidden="1" x14ac:dyDescent="0.25"/>
    <row r="6183" hidden="1" x14ac:dyDescent="0.25"/>
    <row r="6184" hidden="1" x14ac:dyDescent="0.25"/>
    <row r="6185" hidden="1" x14ac:dyDescent="0.25"/>
    <row r="6186" hidden="1" x14ac:dyDescent="0.25"/>
    <row r="6187" hidden="1" x14ac:dyDescent="0.25"/>
    <row r="6188" hidden="1" x14ac:dyDescent="0.25"/>
    <row r="6189" hidden="1" x14ac:dyDescent="0.25"/>
    <row r="6190" hidden="1" x14ac:dyDescent="0.25"/>
    <row r="6191" hidden="1" x14ac:dyDescent="0.25"/>
    <row r="6192" hidden="1" x14ac:dyDescent="0.25"/>
    <row r="6193" hidden="1" x14ac:dyDescent="0.25"/>
    <row r="6194" hidden="1" x14ac:dyDescent="0.25"/>
    <row r="6195" hidden="1" x14ac:dyDescent="0.25"/>
    <row r="6196" hidden="1" x14ac:dyDescent="0.25"/>
    <row r="6197" hidden="1" x14ac:dyDescent="0.25"/>
    <row r="6198" hidden="1" x14ac:dyDescent="0.25"/>
    <row r="6199" hidden="1" x14ac:dyDescent="0.25"/>
    <row r="6200" hidden="1" x14ac:dyDescent="0.25"/>
    <row r="6201" hidden="1" x14ac:dyDescent="0.25"/>
    <row r="6202" hidden="1" x14ac:dyDescent="0.25"/>
    <row r="6203" hidden="1" x14ac:dyDescent="0.25"/>
    <row r="6204" hidden="1" x14ac:dyDescent="0.25"/>
    <row r="6205" hidden="1" x14ac:dyDescent="0.25"/>
    <row r="6206" hidden="1" x14ac:dyDescent="0.25"/>
    <row r="6207" hidden="1" x14ac:dyDescent="0.25"/>
    <row r="6208" hidden="1" x14ac:dyDescent="0.25"/>
    <row r="6209" hidden="1" x14ac:dyDescent="0.25"/>
    <row r="6210" hidden="1" x14ac:dyDescent="0.25"/>
    <row r="6211" hidden="1" x14ac:dyDescent="0.25"/>
    <row r="6212" hidden="1" x14ac:dyDescent="0.25"/>
    <row r="6213" hidden="1" x14ac:dyDescent="0.25"/>
    <row r="6214" hidden="1" x14ac:dyDescent="0.25"/>
    <row r="6215" hidden="1" x14ac:dyDescent="0.25"/>
    <row r="6216" hidden="1" x14ac:dyDescent="0.25"/>
    <row r="6217" hidden="1" x14ac:dyDescent="0.25"/>
    <row r="6218" hidden="1" x14ac:dyDescent="0.25"/>
    <row r="6219" hidden="1" x14ac:dyDescent="0.25"/>
    <row r="6220" hidden="1" x14ac:dyDescent="0.25"/>
    <row r="6221" hidden="1" x14ac:dyDescent="0.25"/>
    <row r="6222" hidden="1" x14ac:dyDescent="0.25"/>
    <row r="6223" hidden="1" x14ac:dyDescent="0.25"/>
    <row r="6224" hidden="1" x14ac:dyDescent="0.25"/>
    <row r="6225" hidden="1" x14ac:dyDescent="0.25"/>
    <row r="6226" hidden="1" x14ac:dyDescent="0.25"/>
    <row r="6227" hidden="1" x14ac:dyDescent="0.25"/>
    <row r="6228" hidden="1" x14ac:dyDescent="0.25"/>
    <row r="6229" hidden="1" x14ac:dyDescent="0.25"/>
    <row r="6230" hidden="1" x14ac:dyDescent="0.25"/>
    <row r="6231" hidden="1" x14ac:dyDescent="0.25"/>
    <row r="6232" hidden="1" x14ac:dyDescent="0.25"/>
    <row r="6233" hidden="1" x14ac:dyDescent="0.25"/>
    <row r="6234" hidden="1" x14ac:dyDescent="0.25"/>
    <row r="6235" hidden="1" x14ac:dyDescent="0.25"/>
    <row r="6236" hidden="1" x14ac:dyDescent="0.25"/>
    <row r="6237" hidden="1" x14ac:dyDescent="0.25"/>
    <row r="6238" hidden="1" x14ac:dyDescent="0.25"/>
    <row r="6239" hidden="1" x14ac:dyDescent="0.25"/>
    <row r="6240" hidden="1" x14ac:dyDescent="0.25"/>
    <row r="6241" hidden="1" x14ac:dyDescent="0.25"/>
    <row r="6242" hidden="1" x14ac:dyDescent="0.25"/>
    <row r="6243" hidden="1" x14ac:dyDescent="0.25"/>
    <row r="6244" hidden="1" x14ac:dyDescent="0.25"/>
    <row r="6245" hidden="1" x14ac:dyDescent="0.25"/>
    <row r="6246" hidden="1" x14ac:dyDescent="0.25"/>
    <row r="6247" hidden="1" x14ac:dyDescent="0.25"/>
    <row r="6248" hidden="1" x14ac:dyDescent="0.25"/>
    <row r="6249" hidden="1" x14ac:dyDescent="0.25"/>
    <row r="6250" hidden="1" x14ac:dyDescent="0.25"/>
    <row r="6251" hidden="1" x14ac:dyDescent="0.25"/>
    <row r="6252" hidden="1" x14ac:dyDescent="0.25"/>
    <row r="6253" hidden="1" x14ac:dyDescent="0.25"/>
    <row r="6254" hidden="1" x14ac:dyDescent="0.25"/>
    <row r="6255" hidden="1" x14ac:dyDescent="0.25"/>
    <row r="6256" hidden="1" x14ac:dyDescent="0.25"/>
    <row r="6257" hidden="1" x14ac:dyDescent="0.25"/>
    <row r="6258" hidden="1" x14ac:dyDescent="0.25"/>
    <row r="6259" hidden="1" x14ac:dyDescent="0.25"/>
    <row r="6260" hidden="1" x14ac:dyDescent="0.25"/>
    <row r="6261" hidden="1" x14ac:dyDescent="0.25"/>
    <row r="6262" hidden="1" x14ac:dyDescent="0.25"/>
    <row r="6263" hidden="1" x14ac:dyDescent="0.25"/>
    <row r="6264" hidden="1" x14ac:dyDescent="0.25"/>
    <row r="6265" hidden="1" x14ac:dyDescent="0.25"/>
    <row r="6266" hidden="1" x14ac:dyDescent="0.25"/>
    <row r="6267" hidden="1" x14ac:dyDescent="0.25"/>
    <row r="6268" hidden="1" x14ac:dyDescent="0.25"/>
    <row r="6269" hidden="1" x14ac:dyDescent="0.25"/>
    <row r="6270" hidden="1" x14ac:dyDescent="0.25"/>
    <row r="6271" hidden="1" x14ac:dyDescent="0.25"/>
    <row r="6272" hidden="1" x14ac:dyDescent="0.25"/>
    <row r="6273" hidden="1" x14ac:dyDescent="0.25"/>
    <row r="6274" hidden="1" x14ac:dyDescent="0.25"/>
    <row r="6275" hidden="1" x14ac:dyDescent="0.25"/>
    <row r="6276" hidden="1" x14ac:dyDescent="0.25"/>
    <row r="6277" hidden="1" x14ac:dyDescent="0.25"/>
    <row r="6278" hidden="1" x14ac:dyDescent="0.25"/>
    <row r="6279" hidden="1" x14ac:dyDescent="0.25"/>
    <row r="6280" hidden="1" x14ac:dyDescent="0.25"/>
    <row r="6281" hidden="1" x14ac:dyDescent="0.25"/>
    <row r="6282" hidden="1" x14ac:dyDescent="0.25"/>
    <row r="6283" hidden="1" x14ac:dyDescent="0.25"/>
    <row r="6284" hidden="1" x14ac:dyDescent="0.25"/>
    <row r="6285" hidden="1" x14ac:dyDescent="0.25"/>
    <row r="6286" hidden="1" x14ac:dyDescent="0.25"/>
    <row r="6287" hidden="1" x14ac:dyDescent="0.25"/>
    <row r="6288" hidden="1" x14ac:dyDescent="0.25"/>
    <row r="6289" hidden="1" x14ac:dyDescent="0.25"/>
    <row r="6290" hidden="1" x14ac:dyDescent="0.25"/>
    <row r="6291" hidden="1" x14ac:dyDescent="0.25"/>
    <row r="6292" hidden="1" x14ac:dyDescent="0.25"/>
    <row r="6293" hidden="1" x14ac:dyDescent="0.25"/>
    <row r="6294" hidden="1" x14ac:dyDescent="0.25"/>
    <row r="6295" hidden="1" x14ac:dyDescent="0.25"/>
    <row r="6296" hidden="1" x14ac:dyDescent="0.25"/>
    <row r="6297" hidden="1" x14ac:dyDescent="0.25"/>
    <row r="6298" hidden="1" x14ac:dyDescent="0.25"/>
    <row r="6299" hidden="1" x14ac:dyDescent="0.25"/>
    <row r="6300" hidden="1" x14ac:dyDescent="0.25"/>
    <row r="6301" hidden="1" x14ac:dyDescent="0.25"/>
    <row r="6302" hidden="1" x14ac:dyDescent="0.25"/>
    <row r="6303" hidden="1" x14ac:dyDescent="0.25"/>
    <row r="6304" hidden="1" x14ac:dyDescent="0.25"/>
    <row r="6305" hidden="1" x14ac:dyDescent="0.25"/>
    <row r="6306" hidden="1" x14ac:dyDescent="0.25"/>
    <row r="6307" hidden="1" x14ac:dyDescent="0.25"/>
    <row r="6308" hidden="1" x14ac:dyDescent="0.25"/>
    <row r="6309" hidden="1" x14ac:dyDescent="0.25"/>
    <row r="6310" hidden="1" x14ac:dyDescent="0.25"/>
    <row r="6311" hidden="1" x14ac:dyDescent="0.25"/>
    <row r="6312" hidden="1" x14ac:dyDescent="0.25"/>
    <row r="6313" hidden="1" x14ac:dyDescent="0.25"/>
    <row r="6314" hidden="1" x14ac:dyDescent="0.25"/>
    <row r="6315" hidden="1" x14ac:dyDescent="0.25"/>
    <row r="6316" hidden="1" x14ac:dyDescent="0.25"/>
    <row r="6317" hidden="1" x14ac:dyDescent="0.25"/>
    <row r="6318" hidden="1" x14ac:dyDescent="0.25"/>
    <row r="6319" hidden="1" x14ac:dyDescent="0.25"/>
    <row r="6320" hidden="1" x14ac:dyDescent="0.25"/>
    <row r="6321" hidden="1" x14ac:dyDescent="0.25"/>
    <row r="6322" hidden="1" x14ac:dyDescent="0.25"/>
    <row r="6323" hidden="1" x14ac:dyDescent="0.25"/>
    <row r="6324" hidden="1" x14ac:dyDescent="0.25"/>
    <row r="6325" hidden="1" x14ac:dyDescent="0.25"/>
    <row r="6326" hidden="1" x14ac:dyDescent="0.25"/>
    <row r="6327" hidden="1" x14ac:dyDescent="0.25"/>
    <row r="6328" hidden="1" x14ac:dyDescent="0.25"/>
    <row r="6329" hidden="1" x14ac:dyDescent="0.25"/>
    <row r="6330" hidden="1" x14ac:dyDescent="0.25"/>
    <row r="6331" hidden="1" x14ac:dyDescent="0.25"/>
    <row r="6332" hidden="1" x14ac:dyDescent="0.25"/>
    <row r="6333" hidden="1" x14ac:dyDescent="0.25"/>
    <row r="6334" hidden="1" x14ac:dyDescent="0.25"/>
    <row r="6335" hidden="1" x14ac:dyDescent="0.25"/>
    <row r="6336" hidden="1" x14ac:dyDescent="0.25"/>
    <row r="6337" hidden="1" x14ac:dyDescent="0.25"/>
    <row r="6338" hidden="1" x14ac:dyDescent="0.25"/>
    <row r="6339" hidden="1" x14ac:dyDescent="0.25"/>
    <row r="6340" hidden="1" x14ac:dyDescent="0.25"/>
    <row r="6341" hidden="1" x14ac:dyDescent="0.25"/>
    <row r="6342" hidden="1" x14ac:dyDescent="0.25"/>
    <row r="6343" hidden="1" x14ac:dyDescent="0.25"/>
    <row r="6344" hidden="1" x14ac:dyDescent="0.25"/>
    <row r="6345" hidden="1" x14ac:dyDescent="0.25"/>
    <row r="6346" hidden="1" x14ac:dyDescent="0.25"/>
    <row r="6347" hidden="1" x14ac:dyDescent="0.25"/>
    <row r="6348" hidden="1" x14ac:dyDescent="0.25"/>
    <row r="6349" hidden="1" x14ac:dyDescent="0.25"/>
    <row r="6350" hidden="1" x14ac:dyDescent="0.25"/>
    <row r="6351" hidden="1" x14ac:dyDescent="0.25"/>
    <row r="6352" hidden="1" x14ac:dyDescent="0.25"/>
    <row r="6353" hidden="1" x14ac:dyDescent="0.25"/>
    <row r="6354" hidden="1" x14ac:dyDescent="0.25"/>
    <row r="6355" hidden="1" x14ac:dyDescent="0.25"/>
    <row r="6356" hidden="1" x14ac:dyDescent="0.25"/>
    <row r="6357" hidden="1" x14ac:dyDescent="0.25"/>
    <row r="6358" hidden="1" x14ac:dyDescent="0.25"/>
    <row r="6359" hidden="1" x14ac:dyDescent="0.25"/>
    <row r="6360" hidden="1" x14ac:dyDescent="0.25"/>
    <row r="6361" hidden="1" x14ac:dyDescent="0.25"/>
    <row r="6362" hidden="1" x14ac:dyDescent="0.25"/>
    <row r="6363" hidden="1" x14ac:dyDescent="0.25"/>
    <row r="6364" hidden="1" x14ac:dyDescent="0.25"/>
    <row r="6365" hidden="1" x14ac:dyDescent="0.25"/>
    <row r="6366" hidden="1" x14ac:dyDescent="0.25"/>
    <row r="6367" hidden="1" x14ac:dyDescent="0.25"/>
    <row r="6368" hidden="1" x14ac:dyDescent="0.25"/>
    <row r="6369" hidden="1" x14ac:dyDescent="0.25"/>
    <row r="6370" hidden="1" x14ac:dyDescent="0.25"/>
    <row r="6371" hidden="1" x14ac:dyDescent="0.25"/>
    <row r="6372" hidden="1" x14ac:dyDescent="0.25"/>
    <row r="6373" hidden="1" x14ac:dyDescent="0.25"/>
    <row r="6374" hidden="1" x14ac:dyDescent="0.25"/>
    <row r="6375" hidden="1" x14ac:dyDescent="0.25"/>
    <row r="6376" hidden="1" x14ac:dyDescent="0.25"/>
    <row r="6377" hidden="1" x14ac:dyDescent="0.25"/>
    <row r="6378" hidden="1" x14ac:dyDescent="0.25"/>
    <row r="6379" hidden="1" x14ac:dyDescent="0.25"/>
    <row r="6380" hidden="1" x14ac:dyDescent="0.25"/>
    <row r="6381" hidden="1" x14ac:dyDescent="0.25"/>
    <row r="6382" hidden="1" x14ac:dyDescent="0.25"/>
    <row r="6383" hidden="1" x14ac:dyDescent="0.25"/>
    <row r="6384" hidden="1" x14ac:dyDescent="0.25"/>
    <row r="6385" hidden="1" x14ac:dyDescent="0.25"/>
    <row r="6386" hidden="1" x14ac:dyDescent="0.25"/>
    <row r="6387" hidden="1" x14ac:dyDescent="0.25"/>
    <row r="6388" hidden="1" x14ac:dyDescent="0.25"/>
    <row r="6389" hidden="1" x14ac:dyDescent="0.25"/>
    <row r="6390" hidden="1" x14ac:dyDescent="0.25"/>
    <row r="6391" hidden="1" x14ac:dyDescent="0.25"/>
    <row r="6392" hidden="1" x14ac:dyDescent="0.25"/>
    <row r="6393" hidden="1" x14ac:dyDescent="0.25"/>
    <row r="6394" hidden="1" x14ac:dyDescent="0.25"/>
    <row r="6395" hidden="1" x14ac:dyDescent="0.25"/>
    <row r="6396" hidden="1" x14ac:dyDescent="0.25"/>
    <row r="6397" hidden="1" x14ac:dyDescent="0.25"/>
    <row r="6398" hidden="1" x14ac:dyDescent="0.25"/>
    <row r="6399" hidden="1" x14ac:dyDescent="0.25"/>
    <row r="6400" hidden="1" x14ac:dyDescent="0.25"/>
    <row r="6401" hidden="1" x14ac:dyDescent="0.25"/>
    <row r="6402" hidden="1" x14ac:dyDescent="0.25"/>
    <row r="6403" hidden="1" x14ac:dyDescent="0.25"/>
    <row r="6404" hidden="1" x14ac:dyDescent="0.25"/>
    <row r="6405" hidden="1" x14ac:dyDescent="0.25"/>
    <row r="6406" hidden="1" x14ac:dyDescent="0.25"/>
    <row r="6407" hidden="1" x14ac:dyDescent="0.25"/>
    <row r="6408" hidden="1" x14ac:dyDescent="0.25"/>
    <row r="6409" hidden="1" x14ac:dyDescent="0.25"/>
    <row r="6410" hidden="1" x14ac:dyDescent="0.25"/>
    <row r="6411" hidden="1" x14ac:dyDescent="0.25"/>
    <row r="6412" hidden="1" x14ac:dyDescent="0.25"/>
    <row r="6413" hidden="1" x14ac:dyDescent="0.25"/>
    <row r="6414" hidden="1" x14ac:dyDescent="0.25"/>
    <row r="6415" hidden="1" x14ac:dyDescent="0.25"/>
    <row r="6416" hidden="1" x14ac:dyDescent="0.25"/>
    <row r="6417" hidden="1" x14ac:dyDescent="0.25"/>
    <row r="6418" hidden="1" x14ac:dyDescent="0.25"/>
    <row r="6419" hidden="1" x14ac:dyDescent="0.25"/>
    <row r="6420" hidden="1" x14ac:dyDescent="0.25"/>
    <row r="6421" hidden="1" x14ac:dyDescent="0.25"/>
    <row r="6422" hidden="1" x14ac:dyDescent="0.25"/>
    <row r="6423" hidden="1" x14ac:dyDescent="0.25"/>
    <row r="6424" hidden="1" x14ac:dyDescent="0.25"/>
    <row r="6425" hidden="1" x14ac:dyDescent="0.25"/>
    <row r="6426" hidden="1" x14ac:dyDescent="0.25"/>
    <row r="6427" hidden="1" x14ac:dyDescent="0.25"/>
    <row r="6428" hidden="1" x14ac:dyDescent="0.25"/>
    <row r="6429" hidden="1" x14ac:dyDescent="0.25"/>
    <row r="6430" hidden="1" x14ac:dyDescent="0.25"/>
    <row r="6431" hidden="1" x14ac:dyDescent="0.25"/>
    <row r="6432" hidden="1" x14ac:dyDescent="0.25"/>
    <row r="6433" hidden="1" x14ac:dyDescent="0.25"/>
    <row r="6434" hidden="1" x14ac:dyDescent="0.25"/>
    <row r="6435" hidden="1" x14ac:dyDescent="0.25"/>
    <row r="6436" hidden="1" x14ac:dyDescent="0.25"/>
    <row r="6437" hidden="1" x14ac:dyDescent="0.25"/>
    <row r="6438" hidden="1" x14ac:dyDescent="0.25"/>
    <row r="6439" hidden="1" x14ac:dyDescent="0.25"/>
    <row r="6440" hidden="1" x14ac:dyDescent="0.25"/>
    <row r="6441" hidden="1" x14ac:dyDescent="0.25"/>
    <row r="6442" hidden="1" x14ac:dyDescent="0.25"/>
    <row r="6443" hidden="1" x14ac:dyDescent="0.25"/>
    <row r="6444" hidden="1" x14ac:dyDescent="0.25"/>
    <row r="6445" hidden="1" x14ac:dyDescent="0.25"/>
    <row r="6446" hidden="1" x14ac:dyDescent="0.25"/>
    <row r="6447" hidden="1" x14ac:dyDescent="0.25"/>
    <row r="6448" hidden="1" x14ac:dyDescent="0.25"/>
    <row r="6449" hidden="1" x14ac:dyDescent="0.25"/>
    <row r="6450" hidden="1" x14ac:dyDescent="0.25"/>
    <row r="6451" hidden="1" x14ac:dyDescent="0.25"/>
    <row r="6452" hidden="1" x14ac:dyDescent="0.25"/>
    <row r="6453" hidden="1" x14ac:dyDescent="0.25"/>
    <row r="6454" hidden="1" x14ac:dyDescent="0.25"/>
    <row r="6455" hidden="1" x14ac:dyDescent="0.25"/>
    <row r="6456" hidden="1" x14ac:dyDescent="0.25"/>
    <row r="6457" hidden="1" x14ac:dyDescent="0.25"/>
    <row r="6458" hidden="1" x14ac:dyDescent="0.25"/>
    <row r="6459" hidden="1" x14ac:dyDescent="0.25"/>
    <row r="6460" hidden="1" x14ac:dyDescent="0.25"/>
    <row r="6461" hidden="1" x14ac:dyDescent="0.25"/>
    <row r="6462" hidden="1" x14ac:dyDescent="0.25"/>
    <row r="6463" hidden="1" x14ac:dyDescent="0.25"/>
    <row r="6464" hidden="1" x14ac:dyDescent="0.25"/>
    <row r="6465" hidden="1" x14ac:dyDescent="0.25"/>
    <row r="6466" hidden="1" x14ac:dyDescent="0.25"/>
    <row r="6467" hidden="1" x14ac:dyDescent="0.25"/>
    <row r="6468" hidden="1" x14ac:dyDescent="0.25"/>
    <row r="6469" hidden="1" x14ac:dyDescent="0.25"/>
    <row r="6470" hidden="1" x14ac:dyDescent="0.25"/>
    <row r="6471" hidden="1" x14ac:dyDescent="0.25"/>
    <row r="6472" hidden="1" x14ac:dyDescent="0.25"/>
    <row r="6473" hidden="1" x14ac:dyDescent="0.25"/>
    <row r="6474" hidden="1" x14ac:dyDescent="0.25"/>
    <row r="6475" hidden="1" x14ac:dyDescent="0.25"/>
    <row r="6476" hidden="1" x14ac:dyDescent="0.25"/>
    <row r="6477" hidden="1" x14ac:dyDescent="0.25"/>
    <row r="6478" hidden="1" x14ac:dyDescent="0.25"/>
    <row r="6479" hidden="1" x14ac:dyDescent="0.25"/>
    <row r="6480" hidden="1" x14ac:dyDescent="0.25"/>
    <row r="6481" hidden="1" x14ac:dyDescent="0.25"/>
    <row r="6482" hidden="1" x14ac:dyDescent="0.25"/>
    <row r="6483" hidden="1" x14ac:dyDescent="0.25"/>
    <row r="6484" hidden="1" x14ac:dyDescent="0.25"/>
    <row r="6485" hidden="1" x14ac:dyDescent="0.25"/>
    <row r="6486" hidden="1" x14ac:dyDescent="0.25"/>
    <row r="6487" hidden="1" x14ac:dyDescent="0.25"/>
    <row r="6488" hidden="1" x14ac:dyDescent="0.25"/>
    <row r="6489" hidden="1" x14ac:dyDescent="0.25"/>
    <row r="6490" hidden="1" x14ac:dyDescent="0.25"/>
    <row r="6491" hidden="1" x14ac:dyDescent="0.25"/>
    <row r="6492" hidden="1" x14ac:dyDescent="0.25"/>
    <row r="6493" hidden="1" x14ac:dyDescent="0.25"/>
    <row r="6494" hidden="1" x14ac:dyDescent="0.25"/>
    <row r="6495" hidden="1" x14ac:dyDescent="0.25"/>
    <row r="6496" hidden="1" x14ac:dyDescent="0.25"/>
    <row r="6497" hidden="1" x14ac:dyDescent="0.25"/>
    <row r="6498" hidden="1" x14ac:dyDescent="0.25"/>
    <row r="6499" hidden="1" x14ac:dyDescent="0.25"/>
    <row r="6500" hidden="1" x14ac:dyDescent="0.25"/>
    <row r="6501" hidden="1" x14ac:dyDescent="0.25"/>
    <row r="6502" hidden="1" x14ac:dyDescent="0.25"/>
    <row r="6503" hidden="1" x14ac:dyDescent="0.25"/>
    <row r="6504" hidden="1" x14ac:dyDescent="0.25"/>
    <row r="6505" hidden="1" x14ac:dyDescent="0.25"/>
    <row r="6506" hidden="1" x14ac:dyDescent="0.25"/>
    <row r="6507" hidden="1" x14ac:dyDescent="0.25"/>
    <row r="6508" hidden="1" x14ac:dyDescent="0.25"/>
    <row r="6509" hidden="1" x14ac:dyDescent="0.25"/>
    <row r="6510" hidden="1" x14ac:dyDescent="0.25"/>
    <row r="6511" hidden="1" x14ac:dyDescent="0.25"/>
    <row r="6512" hidden="1" x14ac:dyDescent="0.25"/>
    <row r="6513" hidden="1" x14ac:dyDescent="0.25"/>
    <row r="6514" hidden="1" x14ac:dyDescent="0.25"/>
    <row r="6515" hidden="1" x14ac:dyDescent="0.25"/>
    <row r="6516" hidden="1" x14ac:dyDescent="0.25"/>
    <row r="6517" hidden="1" x14ac:dyDescent="0.25"/>
    <row r="6518" hidden="1" x14ac:dyDescent="0.25"/>
    <row r="6519" hidden="1" x14ac:dyDescent="0.25"/>
    <row r="6520" hidden="1" x14ac:dyDescent="0.25"/>
    <row r="6521" hidden="1" x14ac:dyDescent="0.25"/>
    <row r="6522" hidden="1" x14ac:dyDescent="0.25"/>
    <row r="6523" hidden="1" x14ac:dyDescent="0.25"/>
    <row r="6524" hidden="1" x14ac:dyDescent="0.25"/>
    <row r="6525" hidden="1" x14ac:dyDescent="0.25"/>
    <row r="6526" hidden="1" x14ac:dyDescent="0.25"/>
    <row r="6527" hidden="1" x14ac:dyDescent="0.25"/>
    <row r="6528" hidden="1" x14ac:dyDescent="0.25"/>
    <row r="6529" hidden="1" x14ac:dyDescent="0.25"/>
    <row r="6530" hidden="1" x14ac:dyDescent="0.25"/>
    <row r="6531" hidden="1" x14ac:dyDescent="0.25"/>
    <row r="6532" hidden="1" x14ac:dyDescent="0.25"/>
    <row r="6533" hidden="1" x14ac:dyDescent="0.25"/>
    <row r="6534" hidden="1" x14ac:dyDescent="0.25"/>
    <row r="6535" hidden="1" x14ac:dyDescent="0.25"/>
    <row r="6536" hidden="1" x14ac:dyDescent="0.25"/>
    <row r="6537" hidden="1" x14ac:dyDescent="0.25"/>
    <row r="6538" hidden="1" x14ac:dyDescent="0.25"/>
    <row r="6539" hidden="1" x14ac:dyDescent="0.25"/>
    <row r="6540" hidden="1" x14ac:dyDescent="0.25"/>
    <row r="6541" hidden="1" x14ac:dyDescent="0.25"/>
    <row r="6542" hidden="1" x14ac:dyDescent="0.25"/>
    <row r="6543" hidden="1" x14ac:dyDescent="0.25"/>
    <row r="6544" hidden="1" x14ac:dyDescent="0.25"/>
    <row r="6545" hidden="1" x14ac:dyDescent="0.25"/>
    <row r="6546" hidden="1" x14ac:dyDescent="0.25"/>
    <row r="6547" hidden="1" x14ac:dyDescent="0.25"/>
    <row r="6548" hidden="1" x14ac:dyDescent="0.25"/>
    <row r="6549" hidden="1" x14ac:dyDescent="0.25"/>
    <row r="6550" hidden="1" x14ac:dyDescent="0.25"/>
    <row r="6551" hidden="1" x14ac:dyDescent="0.25"/>
    <row r="6552" hidden="1" x14ac:dyDescent="0.25"/>
    <row r="6553" hidden="1" x14ac:dyDescent="0.25"/>
    <row r="6554" hidden="1" x14ac:dyDescent="0.25"/>
    <row r="6555" hidden="1" x14ac:dyDescent="0.25"/>
    <row r="6556" hidden="1" x14ac:dyDescent="0.25"/>
    <row r="6557" hidden="1" x14ac:dyDescent="0.25"/>
    <row r="6558" hidden="1" x14ac:dyDescent="0.25"/>
    <row r="6559" hidden="1" x14ac:dyDescent="0.25"/>
    <row r="6560" hidden="1" x14ac:dyDescent="0.25"/>
    <row r="6561" hidden="1" x14ac:dyDescent="0.25"/>
    <row r="6562" hidden="1" x14ac:dyDescent="0.25"/>
    <row r="6563" hidden="1" x14ac:dyDescent="0.25"/>
    <row r="6564" hidden="1" x14ac:dyDescent="0.25"/>
    <row r="6565" hidden="1" x14ac:dyDescent="0.25"/>
    <row r="6566" hidden="1" x14ac:dyDescent="0.25"/>
    <row r="6567" hidden="1" x14ac:dyDescent="0.25"/>
    <row r="6568" hidden="1" x14ac:dyDescent="0.25"/>
    <row r="6569" hidden="1" x14ac:dyDescent="0.25"/>
    <row r="6570" hidden="1" x14ac:dyDescent="0.25"/>
    <row r="6571" hidden="1" x14ac:dyDescent="0.25"/>
    <row r="6572" hidden="1" x14ac:dyDescent="0.25"/>
    <row r="6573" hidden="1" x14ac:dyDescent="0.25"/>
    <row r="6574" hidden="1" x14ac:dyDescent="0.25"/>
    <row r="6575" hidden="1" x14ac:dyDescent="0.25"/>
    <row r="6576" hidden="1" x14ac:dyDescent="0.25"/>
    <row r="6577" hidden="1" x14ac:dyDescent="0.25"/>
    <row r="6578" hidden="1" x14ac:dyDescent="0.25"/>
    <row r="6579" hidden="1" x14ac:dyDescent="0.25"/>
    <row r="6580" hidden="1" x14ac:dyDescent="0.25"/>
    <row r="6581" hidden="1" x14ac:dyDescent="0.25"/>
    <row r="6582" hidden="1" x14ac:dyDescent="0.25"/>
    <row r="6583" hidden="1" x14ac:dyDescent="0.25"/>
    <row r="6584" hidden="1" x14ac:dyDescent="0.25"/>
    <row r="6585" hidden="1" x14ac:dyDescent="0.25"/>
    <row r="6586" hidden="1" x14ac:dyDescent="0.25"/>
    <row r="6587" hidden="1" x14ac:dyDescent="0.25"/>
    <row r="6588" hidden="1" x14ac:dyDescent="0.25"/>
    <row r="6589" hidden="1" x14ac:dyDescent="0.25"/>
    <row r="6590" hidden="1" x14ac:dyDescent="0.25"/>
    <row r="6591" hidden="1" x14ac:dyDescent="0.25"/>
    <row r="6592" hidden="1" x14ac:dyDescent="0.25"/>
    <row r="6593" hidden="1" x14ac:dyDescent="0.25"/>
    <row r="6594" hidden="1" x14ac:dyDescent="0.25"/>
    <row r="6595" hidden="1" x14ac:dyDescent="0.25"/>
    <row r="6596" hidden="1" x14ac:dyDescent="0.25"/>
    <row r="6597" hidden="1" x14ac:dyDescent="0.25"/>
    <row r="6598" hidden="1" x14ac:dyDescent="0.25"/>
    <row r="6599" hidden="1" x14ac:dyDescent="0.25"/>
    <row r="6600" hidden="1" x14ac:dyDescent="0.25"/>
    <row r="6601" hidden="1" x14ac:dyDescent="0.25"/>
    <row r="6602" hidden="1" x14ac:dyDescent="0.25"/>
    <row r="6603" hidden="1" x14ac:dyDescent="0.25"/>
    <row r="6604" hidden="1" x14ac:dyDescent="0.25"/>
    <row r="6605" hidden="1" x14ac:dyDescent="0.25"/>
    <row r="6606" hidden="1" x14ac:dyDescent="0.25"/>
    <row r="6607" hidden="1" x14ac:dyDescent="0.25"/>
    <row r="6608" hidden="1" x14ac:dyDescent="0.25"/>
    <row r="6609" hidden="1" x14ac:dyDescent="0.25"/>
    <row r="6610" hidden="1" x14ac:dyDescent="0.25"/>
    <row r="6611" hidden="1" x14ac:dyDescent="0.25"/>
    <row r="6612" hidden="1" x14ac:dyDescent="0.25"/>
    <row r="6613" hidden="1" x14ac:dyDescent="0.25"/>
    <row r="6614" hidden="1" x14ac:dyDescent="0.25"/>
    <row r="6615" hidden="1" x14ac:dyDescent="0.25"/>
    <row r="6616" hidden="1" x14ac:dyDescent="0.25"/>
    <row r="6617" hidden="1" x14ac:dyDescent="0.25"/>
    <row r="6618" hidden="1" x14ac:dyDescent="0.25"/>
    <row r="6619" hidden="1" x14ac:dyDescent="0.25"/>
    <row r="6620" hidden="1" x14ac:dyDescent="0.25"/>
    <row r="6621" hidden="1" x14ac:dyDescent="0.25"/>
    <row r="6622" hidden="1" x14ac:dyDescent="0.25"/>
    <row r="6623" hidden="1" x14ac:dyDescent="0.25"/>
    <row r="6624" hidden="1" x14ac:dyDescent="0.25"/>
    <row r="6625" hidden="1" x14ac:dyDescent="0.25"/>
    <row r="6626" hidden="1" x14ac:dyDescent="0.25"/>
    <row r="6627" hidden="1" x14ac:dyDescent="0.25"/>
    <row r="6628" hidden="1" x14ac:dyDescent="0.25"/>
    <row r="6629" hidden="1" x14ac:dyDescent="0.25"/>
    <row r="6630" hidden="1" x14ac:dyDescent="0.25"/>
    <row r="6631" hidden="1" x14ac:dyDescent="0.25"/>
    <row r="6632" hidden="1" x14ac:dyDescent="0.25"/>
    <row r="6633" hidden="1" x14ac:dyDescent="0.25"/>
    <row r="6634" hidden="1" x14ac:dyDescent="0.25"/>
    <row r="6635" hidden="1" x14ac:dyDescent="0.25"/>
    <row r="6636" hidden="1" x14ac:dyDescent="0.25"/>
    <row r="6637" hidden="1" x14ac:dyDescent="0.25"/>
    <row r="6638" hidden="1" x14ac:dyDescent="0.25"/>
    <row r="6639" hidden="1" x14ac:dyDescent="0.25"/>
    <row r="6640" hidden="1" x14ac:dyDescent="0.25"/>
    <row r="6641" hidden="1" x14ac:dyDescent="0.25"/>
    <row r="6642" hidden="1" x14ac:dyDescent="0.25"/>
    <row r="6643" hidden="1" x14ac:dyDescent="0.25"/>
    <row r="6644" hidden="1" x14ac:dyDescent="0.25"/>
    <row r="6645" hidden="1" x14ac:dyDescent="0.25"/>
    <row r="6646" hidden="1" x14ac:dyDescent="0.25"/>
    <row r="6647" hidden="1" x14ac:dyDescent="0.25"/>
    <row r="6648" hidden="1" x14ac:dyDescent="0.25"/>
    <row r="6649" hidden="1" x14ac:dyDescent="0.25"/>
    <row r="6650" hidden="1" x14ac:dyDescent="0.25"/>
    <row r="6651" hidden="1" x14ac:dyDescent="0.25"/>
    <row r="6652" hidden="1" x14ac:dyDescent="0.25"/>
    <row r="6653" hidden="1" x14ac:dyDescent="0.25"/>
    <row r="6654" hidden="1" x14ac:dyDescent="0.25"/>
    <row r="6655" hidden="1" x14ac:dyDescent="0.25"/>
    <row r="6656" hidden="1" x14ac:dyDescent="0.25"/>
    <row r="6657" hidden="1" x14ac:dyDescent="0.25"/>
    <row r="6658" hidden="1" x14ac:dyDescent="0.25"/>
    <row r="6659" hidden="1" x14ac:dyDescent="0.25"/>
    <row r="6660" hidden="1" x14ac:dyDescent="0.25"/>
    <row r="6661" hidden="1" x14ac:dyDescent="0.25"/>
    <row r="6662" hidden="1" x14ac:dyDescent="0.25"/>
    <row r="6663" hidden="1" x14ac:dyDescent="0.25"/>
    <row r="6664" hidden="1" x14ac:dyDescent="0.25"/>
    <row r="6665" hidden="1" x14ac:dyDescent="0.25"/>
    <row r="6666" hidden="1" x14ac:dyDescent="0.25"/>
    <row r="6667" hidden="1" x14ac:dyDescent="0.25"/>
    <row r="6668" hidden="1" x14ac:dyDescent="0.25"/>
    <row r="6669" hidden="1" x14ac:dyDescent="0.25"/>
    <row r="6670" hidden="1" x14ac:dyDescent="0.25"/>
    <row r="6671" hidden="1" x14ac:dyDescent="0.25"/>
    <row r="6672" hidden="1" x14ac:dyDescent="0.25"/>
    <row r="6673" hidden="1" x14ac:dyDescent="0.25"/>
    <row r="6674" hidden="1" x14ac:dyDescent="0.25"/>
    <row r="6675" hidden="1" x14ac:dyDescent="0.25"/>
    <row r="6676" hidden="1" x14ac:dyDescent="0.25"/>
    <row r="6677" hidden="1" x14ac:dyDescent="0.25"/>
    <row r="6678" hidden="1" x14ac:dyDescent="0.25"/>
    <row r="6679" hidden="1" x14ac:dyDescent="0.25"/>
    <row r="6680" hidden="1" x14ac:dyDescent="0.25"/>
    <row r="6681" hidden="1" x14ac:dyDescent="0.25"/>
    <row r="6682" hidden="1" x14ac:dyDescent="0.25"/>
    <row r="6683" hidden="1" x14ac:dyDescent="0.25"/>
    <row r="6684" hidden="1" x14ac:dyDescent="0.25"/>
    <row r="6685" hidden="1" x14ac:dyDescent="0.25"/>
    <row r="6686" hidden="1" x14ac:dyDescent="0.25"/>
    <row r="6687" hidden="1" x14ac:dyDescent="0.25"/>
    <row r="6688" hidden="1" x14ac:dyDescent="0.25"/>
    <row r="6689" hidden="1" x14ac:dyDescent="0.25"/>
    <row r="6690" hidden="1" x14ac:dyDescent="0.25"/>
    <row r="6691" hidden="1" x14ac:dyDescent="0.25"/>
    <row r="6692" hidden="1" x14ac:dyDescent="0.25"/>
    <row r="6693" hidden="1" x14ac:dyDescent="0.25"/>
    <row r="6694" hidden="1" x14ac:dyDescent="0.25"/>
    <row r="6695" hidden="1" x14ac:dyDescent="0.25"/>
    <row r="6696" hidden="1" x14ac:dyDescent="0.25"/>
    <row r="6697" hidden="1" x14ac:dyDescent="0.25"/>
    <row r="6698" hidden="1" x14ac:dyDescent="0.25"/>
    <row r="6699" hidden="1" x14ac:dyDescent="0.25"/>
    <row r="6700" hidden="1" x14ac:dyDescent="0.25"/>
    <row r="6701" hidden="1" x14ac:dyDescent="0.25"/>
    <row r="6702" hidden="1" x14ac:dyDescent="0.25"/>
    <row r="6703" hidden="1" x14ac:dyDescent="0.25"/>
    <row r="6704" hidden="1" x14ac:dyDescent="0.25"/>
    <row r="6705" hidden="1" x14ac:dyDescent="0.25"/>
    <row r="6706" hidden="1" x14ac:dyDescent="0.25"/>
    <row r="6707" hidden="1" x14ac:dyDescent="0.25"/>
    <row r="6708" hidden="1" x14ac:dyDescent="0.25"/>
    <row r="6709" hidden="1" x14ac:dyDescent="0.25"/>
    <row r="6710" hidden="1" x14ac:dyDescent="0.25"/>
    <row r="6711" hidden="1" x14ac:dyDescent="0.25"/>
    <row r="6712" hidden="1" x14ac:dyDescent="0.25"/>
    <row r="6713" hidden="1" x14ac:dyDescent="0.25"/>
    <row r="6714" hidden="1" x14ac:dyDescent="0.25"/>
    <row r="6715" hidden="1" x14ac:dyDescent="0.25"/>
    <row r="6716" hidden="1" x14ac:dyDescent="0.25"/>
    <row r="6717" hidden="1" x14ac:dyDescent="0.25"/>
    <row r="6718" hidden="1" x14ac:dyDescent="0.25"/>
    <row r="6719" hidden="1" x14ac:dyDescent="0.25"/>
    <row r="6720" hidden="1" x14ac:dyDescent="0.25"/>
    <row r="6721" hidden="1" x14ac:dyDescent="0.25"/>
    <row r="6722" hidden="1" x14ac:dyDescent="0.25"/>
    <row r="6723" hidden="1" x14ac:dyDescent="0.25"/>
    <row r="6724" hidden="1" x14ac:dyDescent="0.25"/>
    <row r="6725" hidden="1" x14ac:dyDescent="0.25"/>
    <row r="6726" hidden="1" x14ac:dyDescent="0.25"/>
    <row r="6727" hidden="1" x14ac:dyDescent="0.25"/>
    <row r="6728" hidden="1" x14ac:dyDescent="0.25"/>
    <row r="6729" hidden="1" x14ac:dyDescent="0.25"/>
    <row r="6730" hidden="1" x14ac:dyDescent="0.25"/>
    <row r="6731" hidden="1" x14ac:dyDescent="0.25"/>
    <row r="6732" hidden="1" x14ac:dyDescent="0.25"/>
    <row r="6733" hidden="1" x14ac:dyDescent="0.25"/>
    <row r="6734" hidden="1" x14ac:dyDescent="0.25"/>
    <row r="6735" hidden="1" x14ac:dyDescent="0.25"/>
    <row r="6736" hidden="1" x14ac:dyDescent="0.25"/>
    <row r="6737" hidden="1" x14ac:dyDescent="0.25"/>
    <row r="6738" hidden="1" x14ac:dyDescent="0.25"/>
    <row r="6739" hidden="1" x14ac:dyDescent="0.25"/>
    <row r="6740" hidden="1" x14ac:dyDescent="0.25"/>
    <row r="6741" hidden="1" x14ac:dyDescent="0.25"/>
    <row r="6742" hidden="1" x14ac:dyDescent="0.25"/>
    <row r="6743" hidden="1" x14ac:dyDescent="0.25"/>
    <row r="6744" hidden="1" x14ac:dyDescent="0.25"/>
    <row r="6745" hidden="1" x14ac:dyDescent="0.25"/>
    <row r="6746" hidden="1" x14ac:dyDescent="0.25"/>
    <row r="6747" hidden="1" x14ac:dyDescent="0.25"/>
    <row r="6748" hidden="1" x14ac:dyDescent="0.25"/>
    <row r="6749" hidden="1" x14ac:dyDescent="0.25"/>
    <row r="6750" hidden="1" x14ac:dyDescent="0.25"/>
    <row r="6751" hidden="1" x14ac:dyDescent="0.25"/>
    <row r="6752" hidden="1" x14ac:dyDescent="0.25"/>
    <row r="6753" hidden="1" x14ac:dyDescent="0.25"/>
    <row r="6754" hidden="1" x14ac:dyDescent="0.25"/>
    <row r="6755" hidden="1" x14ac:dyDescent="0.25"/>
    <row r="6756" hidden="1" x14ac:dyDescent="0.25"/>
    <row r="6757" hidden="1" x14ac:dyDescent="0.25"/>
    <row r="6758" hidden="1" x14ac:dyDescent="0.25"/>
    <row r="6759" hidden="1" x14ac:dyDescent="0.25"/>
    <row r="6760" hidden="1" x14ac:dyDescent="0.25"/>
    <row r="6761" hidden="1" x14ac:dyDescent="0.25"/>
    <row r="6762" hidden="1" x14ac:dyDescent="0.25"/>
    <row r="6763" hidden="1" x14ac:dyDescent="0.25"/>
    <row r="6764" hidden="1" x14ac:dyDescent="0.25"/>
    <row r="6765" hidden="1" x14ac:dyDescent="0.25"/>
    <row r="6766" hidden="1" x14ac:dyDescent="0.25"/>
    <row r="6767" hidden="1" x14ac:dyDescent="0.25"/>
    <row r="6768" hidden="1" x14ac:dyDescent="0.25"/>
    <row r="6769" hidden="1" x14ac:dyDescent="0.25"/>
    <row r="6770" hidden="1" x14ac:dyDescent="0.25"/>
    <row r="6771" hidden="1" x14ac:dyDescent="0.25"/>
    <row r="6772" hidden="1" x14ac:dyDescent="0.25"/>
    <row r="6773" hidden="1" x14ac:dyDescent="0.25"/>
    <row r="6774" hidden="1" x14ac:dyDescent="0.25"/>
    <row r="6775" hidden="1" x14ac:dyDescent="0.25"/>
    <row r="6776" hidden="1" x14ac:dyDescent="0.25"/>
    <row r="6777" hidden="1" x14ac:dyDescent="0.25"/>
    <row r="6778" hidden="1" x14ac:dyDescent="0.25"/>
    <row r="6779" hidden="1" x14ac:dyDescent="0.25"/>
    <row r="6780" hidden="1" x14ac:dyDescent="0.25"/>
    <row r="6781" hidden="1" x14ac:dyDescent="0.25"/>
    <row r="6782" hidden="1" x14ac:dyDescent="0.25"/>
    <row r="6783" hidden="1" x14ac:dyDescent="0.25"/>
    <row r="6784" hidden="1" x14ac:dyDescent="0.25"/>
    <row r="6785" hidden="1" x14ac:dyDescent="0.25"/>
    <row r="6786" hidden="1" x14ac:dyDescent="0.25"/>
    <row r="6787" hidden="1" x14ac:dyDescent="0.25"/>
    <row r="6788" hidden="1" x14ac:dyDescent="0.25"/>
    <row r="6789" hidden="1" x14ac:dyDescent="0.25"/>
    <row r="6790" hidden="1" x14ac:dyDescent="0.25"/>
    <row r="6791" hidden="1" x14ac:dyDescent="0.25"/>
    <row r="6792" hidden="1" x14ac:dyDescent="0.25"/>
    <row r="6793" hidden="1" x14ac:dyDescent="0.25"/>
    <row r="6794" hidden="1" x14ac:dyDescent="0.25"/>
    <row r="6795" hidden="1" x14ac:dyDescent="0.25"/>
    <row r="6796" hidden="1" x14ac:dyDescent="0.25"/>
    <row r="6797" hidden="1" x14ac:dyDescent="0.25"/>
    <row r="6798" hidden="1" x14ac:dyDescent="0.25"/>
    <row r="6799" hidden="1" x14ac:dyDescent="0.25"/>
    <row r="6800" hidden="1" x14ac:dyDescent="0.25"/>
    <row r="6801" hidden="1" x14ac:dyDescent="0.25"/>
    <row r="6802" hidden="1" x14ac:dyDescent="0.25"/>
    <row r="6803" hidden="1" x14ac:dyDescent="0.25"/>
    <row r="6804" hidden="1" x14ac:dyDescent="0.25"/>
    <row r="6805" hidden="1" x14ac:dyDescent="0.25"/>
    <row r="6806" hidden="1" x14ac:dyDescent="0.25"/>
    <row r="6807" hidden="1" x14ac:dyDescent="0.25"/>
    <row r="6808" hidden="1" x14ac:dyDescent="0.25"/>
    <row r="6809" hidden="1" x14ac:dyDescent="0.25"/>
    <row r="6810" hidden="1" x14ac:dyDescent="0.25"/>
    <row r="6811" hidden="1" x14ac:dyDescent="0.25"/>
    <row r="6812" hidden="1" x14ac:dyDescent="0.25"/>
    <row r="6813" hidden="1" x14ac:dyDescent="0.25"/>
    <row r="6814" hidden="1" x14ac:dyDescent="0.25"/>
    <row r="6815" hidden="1" x14ac:dyDescent="0.25"/>
    <row r="6816" hidden="1" x14ac:dyDescent="0.25"/>
    <row r="6817" hidden="1" x14ac:dyDescent="0.25"/>
    <row r="6818" hidden="1" x14ac:dyDescent="0.25"/>
    <row r="6819" hidden="1" x14ac:dyDescent="0.25"/>
    <row r="6820" hidden="1" x14ac:dyDescent="0.25"/>
    <row r="6821" hidden="1" x14ac:dyDescent="0.25"/>
    <row r="6822" hidden="1" x14ac:dyDescent="0.25"/>
    <row r="6823" hidden="1" x14ac:dyDescent="0.25"/>
    <row r="6824" hidden="1" x14ac:dyDescent="0.25"/>
    <row r="6825" hidden="1" x14ac:dyDescent="0.25"/>
    <row r="6826" hidden="1" x14ac:dyDescent="0.25"/>
    <row r="6827" hidden="1" x14ac:dyDescent="0.25"/>
    <row r="6828" hidden="1" x14ac:dyDescent="0.25"/>
    <row r="6829" hidden="1" x14ac:dyDescent="0.25"/>
    <row r="6830" hidden="1" x14ac:dyDescent="0.25"/>
    <row r="6831" hidden="1" x14ac:dyDescent="0.25"/>
    <row r="6832" hidden="1" x14ac:dyDescent="0.25"/>
    <row r="6833" hidden="1" x14ac:dyDescent="0.25"/>
    <row r="6834" hidden="1" x14ac:dyDescent="0.25"/>
    <row r="6835" hidden="1" x14ac:dyDescent="0.25"/>
    <row r="6836" hidden="1" x14ac:dyDescent="0.25"/>
    <row r="6837" hidden="1" x14ac:dyDescent="0.25"/>
    <row r="6838" hidden="1" x14ac:dyDescent="0.25"/>
    <row r="6839" hidden="1" x14ac:dyDescent="0.25"/>
    <row r="6840" hidden="1" x14ac:dyDescent="0.25"/>
    <row r="6841" hidden="1" x14ac:dyDescent="0.25"/>
    <row r="6842" hidden="1" x14ac:dyDescent="0.25"/>
    <row r="6843" hidden="1" x14ac:dyDescent="0.25"/>
    <row r="6844" hidden="1" x14ac:dyDescent="0.25"/>
    <row r="6845" hidden="1" x14ac:dyDescent="0.25"/>
    <row r="6846" hidden="1" x14ac:dyDescent="0.25"/>
    <row r="6847" hidden="1" x14ac:dyDescent="0.25"/>
    <row r="6848" hidden="1" x14ac:dyDescent="0.25"/>
    <row r="6849" hidden="1" x14ac:dyDescent="0.25"/>
    <row r="6850" hidden="1" x14ac:dyDescent="0.25"/>
    <row r="6851" hidden="1" x14ac:dyDescent="0.25"/>
    <row r="6852" hidden="1" x14ac:dyDescent="0.25"/>
    <row r="6853" hidden="1" x14ac:dyDescent="0.25"/>
    <row r="6854" hidden="1" x14ac:dyDescent="0.25"/>
    <row r="6855" hidden="1" x14ac:dyDescent="0.25"/>
    <row r="6856" hidden="1" x14ac:dyDescent="0.25"/>
    <row r="6857" hidden="1" x14ac:dyDescent="0.25"/>
    <row r="6858" hidden="1" x14ac:dyDescent="0.25"/>
    <row r="6859" hidden="1" x14ac:dyDescent="0.25"/>
    <row r="6860" hidden="1" x14ac:dyDescent="0.25"/>
    <row r="6861" hidden="1" x14ac:dyDescent="0.25"/>
    <row r="6862" hidden="1" x14ac:dyDescent="0.25"/>
    <row r="6863" hidden="1" x14ac:dyDescent="0.25"/>
    <row r="6864" hidden="1" x14ac:dyDescent="0.25"/>
    <row r="6865" hidden="1" x14ac:dyDescent="0.25"/>
    <row r="6866" hidden="1" x14ac:dyDescent="0.25"/>
    <row r="6867" hidden="1" x14ac:dyDescent="0.25"/>
    <row r="6868" hidden="1" x14ac:dyDescent="0.25"/>
    <row r="6869" hidden="1" x14ac:dyDescent="0.25"/>
    <row r="6870" hidden="1" x14ac:dyDescent="0.25"/>
    <row r="6871" hidden="1" x14ac:dyDescent="0.25"/>
    <row r="6872" hidden="1" x14ac:dyDescent="0.25"/>
    <row r="6873" hidden="1" x14ac:dyDescent="0.25"/>
    <row r="6874" hidden="1" x14ac:dyDescent="0.25"/>
    <row r="6875" hidden="1" x14ac:dyDescent="0.25"/>
    <row r="6876" hidden="1" x14ac:dyDescent="0.25"/>
    <row r="6877" hidden="1" x14ac:dyDescent="0.25"/>
    <row r="6878" hidden="1" x14ac:dyDescent="0.25"/>
    <row r="6879" hidden="1" x14ac:dyDescent="0.25"/>
    <row r="6880" hidden="1" x14ac:dyDescent="0.25"/>
    <row r="6881" hidden="1" x14ac:dyDescent="0.25"/>
    <row r="6882" hidden="1" x14ac:dyDescent="0.25"/>
    <row r="6883" hidden="1" x14ac:dyDescent="0.25"/>
    <row r="6884" hidden="1" x14ac:dyDescent="0.25"/>
    <row r="6885" hidden="1" x14ac:dyDescent="0.25"/>
    <row r="6886" hidden="1" x14ac:dyDescent="0.25"/>
    <row r="6887" hidden="1" x14ac:dyDescent="0.25"/>
    <row r="6888" hidden="1" x14ac:dyDescent="0.25"/>
    <row r="6889" hidden="1" x14ac:dyDescent="0.25"/>
    <row r="6890" hidden="1" x14ac:dyDescent="0.25"/>
    <row r="6891" hidden="1" x14ac:dyDescent="0.25"/>
    <row r="6892" hidden="1" x14ac:dyDescent="0.25"/>
    <row r="6893" hidden="1" x14ac:dyDescent="0.25"/>
    <row r="6894" hidden="1" x14ac:dyDescent="0.25"/>
    <row r="6895" hidden="1" x14ac:dyDescent="0.25"/>
    <row r="6896" hidden="1" x14ac:dyDescent="0.25"/>
    <row r="6897" hidden="1" x14ac:dyDescent="0.25"/>
    <row r="6898" hidden="1" x14ac:dyDescent="0.25"/>
    <row r="6899" hidden="1" x14ac:dyDescent="0.25"/>
    <row r="6900" hidden="1" x14ac:dyDescent="0.25"/>
    <row r="6901" hidden="1" x14ac:dyDescent="0.25"/>
    <row r="6902" hidden="1" x14ac:dyDescent="0.25"/>
    <row r="6903" hidden="1" x14ac:dyDescent="0.25"/>
    <row r="6904" hidden="1" x14ac:dyDescent="0.25"/>
    <row r="6905" hidden="1" x14ac:dyDescent="0.25"/>
    <row r="6906" hidden="1" x14ac:dyDescent="0.25"/>
    <row r="6907" hidden="1" x14ac:dyDescent="0.25"/>
    <row r="6908" hidden="1" x14ac:dyDescent="0.25"/>
    <row r="6909" hidden="1" x14ac:dyDescent="0.25"/>
    <row r="6910" hidden="1" x14ac:dyDescent="0.25"/>
    <row r="6911" hidden="1" x14ac:dyDescent="0.25"/>
    <row r="6912" hidden="1" x14ac:dyDescent="0.25"/>
    <row r="6913" hidden="1" x14ac:dyDescent="0.25"/>
    <row r="6914" hidden="1" x14ac:dyDescent="0.25"/>
    <row r="6915" hidden="1" x14ac:dyDescent="0.25"/>
    <row r="6916" hidden="1" x14ac:dyDescent="0.25"/>
    <row r="6917" hidden="1" x14ac:dyDescent="0.25"/>
    <row r="6918" hidden="1" x14ac:dyDescent="0.25"/>
    <row r="6919" hidden="1" x14ac:dyDescent="0.25"/>
    <row r="6920" hidden="1" x14ac:dyDescent="0.25"/>
    <row r="6921" hidden="1" x14ac:dyDescent="0.25"/>
    <row r="6922" hidden="1" x14ac:dyDescent="0.25"/>
    <row r="6923" hidden="1" x14ac:dyDescent="0.25"/>
    <row r="6924" hidden="1" x14ac:dyDescent="0.25"/>
    <row r="6925" hidden="1" x14ac:dyDescent="0.25"/>
    <row r="6926" hidden="1" x14ac:dyDescent="0.25"/>
    <row r="6927" hidden="1" x14ac:dyDescent="0.25"/>
    <row r="6928" hidden="1" x14ac:dyDescent="0.25"/>
    <row r="6929" hidden="1" x14ac:dyDescent="0.25"/>
    <row r="6930" hidden="1" x14ac:dyDescent="0.25"/>
    <row r="6931" hidden="1" x14ac:dyDescent="0.25"/>
    <row r="6932" hidden="1" x14ac:dyDescent="0.25"/>
    <row r="6933" hidden="1" x14ac:dyDescent="0.25"/>
    <row r="6934" hidden="1" x14ac:dyDescent="0.25"/>
    <row r="6935" hidden="1" x14ac:dyDescent="0.25"/>
    <row r="6936" hidden="1" x14ac:dyDescent="0.25"/>
    <row r="6937" hidden="1" x14ac:dyDescent="0.25"/>
    <row r="6938" hidden="1" x14ac:dyDescent="0.25"/>
    <row r="6939" hidden="1" x14ac:dyDescent="0.25"/>
    <row r="6940" hidden="1" x14ac:dyDescent="0.25"/>
    <row r="6941" hidden="1" x14ac:dyDescent="0.25"/>
    <row r="6942" hidden="1" x14ac:dyDescent="0.25"/>
    <row r="6943" hidden="1" x14ac:dyDescent="0.25"/>
    <row r="6944" hidden="1" x14ac:dyDescent="0.25"/>
    <row r="6945" hidden="1" x14ac:dyDescent="0.25"/>
    <row r="6946" hidden="1" x14ac:dyDescent="0.25"/>
    <row r="6947" hidden="1" x14ac:dyDescent="0.25"/>
    <row r="6948" hidden="1" x14ac:dyDescent="0.25"/>
    <row r="6949" hidden="1" x14ac:dyDescent="0.25"/>
    <row r="6950" hidden="1" x14ac:dyDescent="0.25"/>
    <row r="6951" hidden="1" x14ac:dyDescent="0.25"/>
    <row r="6952" hidden="1" x14ac:dyDescent="0.25"/>
    <row r="6953" hidden="1" x14ac:dyDescent="0.25"/>
    <row r="6954" hidden="1" x14ac:dyDescent="0.25"/>
    <row r="6955" hidden="1" x14ac:dyDescent="0.25"/>
    <row r="6956" hidden="1" x14ac:dyDescent="0.25"/>
    <row r="6957" hidden="1" x14ac:dyDescent="0.25"/>
    <row r="6958" hidden="1" x14ac:dyDescent="0.25"/>
    <row r="6959" hidden="1" x14ac:dyDescent="0.25"/>
    <row r="6960" hidden="1" x14ac:dyDescent="0.25"/>
    <row r="6961" hidden="1" x14ac:dyDescent="0.25"/>
    <row r="6962" hidden="1" x14ac:dyDescent="0.25"/>
    <row r="6963" hidden="1" x14ac:dyDescent="0.25"/>
    <row r="6964" hidden="1" x14ac:dyDescent="0.25"/>
    <row r="6965" hidden="1" x14ac:dyDescent="0.25"/>
    <row r="6966" hidden="1" x14ac:dyDescent="0.25"/>
    <row r="6967" hidden="1" x14ac:dyDescent="0.25"/>
    <row r="6968" hidden="1" x14ac:dyDescent="0.25"/>
    <row r="6969" hidden="1" x14ac:dyDescent="0.25"/>
    <row r="6970" hidden="1" x14ac:dyDescent="0.25"/>
    <row r="6971" hidden="1" x14ac:dyDescent="0.25"/>
    <row r="6972" hidden="1" x14ac:dyDescent="0.25"/>
    <row r="6973" hidden="1" x14ac:dyDescent="0.25"/>
    <row r="6974" hidden="1" x14ac:dyDescent="0.25"/>
    <row r="6975" hidden="1" x14ac:dyDescent="0.25"/>
    <row r="6976" hidden="1" x14ac:dyDescent="0.25"/>
    <row r="6977" hidden="1" x14ac:dyDescent="0.25"/>
    <row r="6978" hidden="1" x14ac:dyDescent="0.25"/>
    <row r="6979" hidden="1" x14ac:dyDescent="0.25"/>
    <row r="6980" hidden="1" x14ac:dyDescent="0.25"/>
    <row r="6981" hidden="1" x14ac:dyDescent="0.25"/>
    <row r="6982" hidden="1" x14ac:dyDescent="0.25"/>
    <row r="6983" hidden="1" x14ac:dyDescent="0.25"/>
    <row r="6984" hidden="1" x14ac:dyDescent="0.25"/>
    <row r="6985" hidden="1" x14ac:dyDescent="0.25"/>
    <row r="6986" hidden="1" x14ac:dyDescent="0.25"/>
    <row r="6987" hidden="1" x14ac:dyDescent="0.25"/>
    <row r="6988" hidden="1" x14ac:dyDescent="0.25"/>
    <row r="6989" hidden="1" x14ac:dyDescent="0.25"/>
    <row r="6990" hidden="1" x14ac:dyDescent="0.25"/>
    <row r="6991" hidden="1" x14ac:dyDescent="0.25"/>
    <row r="6992" hidden="1" x14ac:dyDescent="0.25"/>
    <row r="6993" hidden="1" x14ac:dyDescent="0.25"/>
    <row r="6994" hidden="1" x14ac:dyDescent="0.25"/>
    <row r="6995" hidden="1" x14ac:dyDescent="0.25"/>
    <row r="6996" hidden="1" x14ac:dyDescent="0.25"/>
    <row r="6997" hidden="1" x14ac:dyDescent="0.25"/>
    <row r="6998" hidden="1" x14ac:dyDescent="0.25"/>
    <row r="6999" hidden="1" x14ac:dyDescent="0.25"/>
    <row r="7000" hidden="1" x14ac:dyDescent="0.25"/>
    <row r="7001" hidden="1" x14ac:dyDescent="0.25"/>
    <row r="7002" hidden="1" x14ac:dyDescent="0.25"/>
    <row r="7003" hidden="1" x14ac:dyDescent="0.25"/>
    <row r="7004" hidden="1" x14ac:dyDescent="0.25"/>
    <row r="7005" hidden="1" x14ac:dyDescent="0.25"/>
    <row r="7006" hidden="1" x14ac:dyDescent="0.25"/>
    <row r="7007" hidden="1" x14ac:dyDescent="0.25"/>
    <row r="7008" hidden="1" x14ac:dyDescent="0.25"/>
    <row r="7009" hidden="1" x14ac:dyDescent="0.25"/>
    <row r="7010" hidden="1" x14ac:dyDescent="0.25"/>
    <row r="7011" hidden="1" x14ac:dyDescent="0.25"/>
    <row r="7012" hidden="1" x14ac:dyDescent="0.25"/>
    <row r="7013" hidden="1" x14ac:dyDescent="0.25"/>
    <row r="7014" hidden="1" x14ac:dyDescent="0.25"/>
    <row r="7015" hidden="1" x14ac:dyDescent="0.25"/>
    <row r="7016" hidden="1" x14ac:dyDescent="0.25"/>
    <row r="7017" hidden="1" x14ac:dyDescent="0.25"/>
    <row r="7018" hidden="1" x14ac:dyDescent="0.25"/>
    <row r="7019" hidden="1" x14ac:dyDescent="0.25"/>
    <row r="7020" hidden="1" x14ac:dyDescent="0.25"/>
    <row r="7021" hidden="1" x14ac:dyDescent="0.25"/>
    <row r="7022" hidden="1" x14ac:dyDescent="0.25"/>
    <row r="7023" hidden="1" x14ac:dyDescent="0.25"/>
    <row r="7024" hidden="1" x14ac:dyDescent="0.25"/>
    <row r="7025" hidden="1" x14ac:dyDescent="0.25"/>
    <row r="7026" hidden="1" x14ac:dyDescent="0.25"/>
    <row r="7027" hidden="1" x14ac:dyDescent="0.25"/>
    <row r="7028" hidden="1" x14ac:dyDescent="0.25"/>
    <row r="7029" hidden="1" x14ac:dyDescent="0.25"/>
    <row r="7030" hidden="1" x14ac:dyDescent="0.25"/>
    <row r="7031" hidden="1" x14ac:dyDescent="0.25"/>
    <row r="7032" hidden="1" x14ac:dyDescent="0.25"/>
    <row r="7033" hidden="1" x14ac:dyDescent="0.25"/>
    <row r="7034" hidden="1" x14ac:dyDescent="0.25"/>
    <row r="7035" hidden="1" x14ac:dyDescent="0.25"/>
    <row r="7036" hidden="1" x14ac:dyDescent="0.25"/>
    <row r="7037" hidden="1" x14ac:dyDescent="0.25"/>
    <row r="7038" hidden="1" x14ac:dyDescent="0.25"/>
    <row r="7039" hidden="1" x14ac:dyDescent="0.25"/>
    <row r="7040" hidden="1" x14ac:dyDescent="0.25"/>
    <row r="7041" hidden="1" x14ac:dyDescent="0.25"/>
    <row r="7042" hidden="1" x14ac:dyDescent="0.25"/>
    <row r="7043" hidden="1" x14ac:dyDescent="0.25"/>
    <row r="7044" hidden="1" x14ac:dyDescent="0.25"/>
    <row r="7045" hidden="1" x14ac:dyDescent="0.25"/>
    <row r="7046" hidden="1" x14ac:dyDescent="0.25"/>
    <row r="7047" hidden="1" x14ac:dyDescent="0.25"/>
    <row r="7048" hidden="1" x14ac:dyDescent="0.25"/>
    <row r="7049" hidden="1" x14ac:dyDescent="0.25"/>
    <row r="7050" hidden="1" x14ac:dyDescent="0.25"/>
    <row r="7051" hidden="1" x14ac:dyDescent="0.25"/>
    <row r="7052" hidden="1" x14ac:dyDescent="0.25"/>
    <row r="7053" hidden="1" x14ac:dyDescent="0.25"/>
    <row r="7054" hidden="1" x14ac:dyDescent="0.25"/>
    <row r="7055" hidden="1" x14ac:dyDescent="0.25"/>
    <row r="7056" hidden="1" x14ac:dyDescent="0.25"/>
    <row r="7057" hidden="1" x14ac:dyDescent="0.25"/>
    <row r="7058" hidden="1" x14ac:dyDescent="0.25"/>
    <row r="7059" hidden="1" x14ac:dyDescent="0.25"/>
    <row r="7060" hidden="1" x14ac:dyDescent="0.25"/>
    <row r="7061" hidden="1" x14ac:dyDescent="0.25"/>
    <row r="7062" hidden="1" x14ac:dyDescent="0.25"/>
    <row r="7063" hidden="1" x14ac:dyDescent="0.25"/>
    <row r="7064" hidden="1" x14ac:dyDescent="0.25"/>
    <row r="7065" hidden="1" x14ac:dyDescent="0.25"/>
    <row r="7066" hidden="1" x14ac:dyDescent="0.25"/>
    <row r="7067" hidden="1" x14ac:dyDescent="0.25"/>
    <row r="7068" hidden="1" x14ac:dyDescent="0.25"/>
    <row r="7069" hidden="1" x14ac:dyDescent="0.25"/>
    <row r="7070" hidden="1" x14ac:dyDescent="0.25"/>
    <row r="7071" hidden="1" x14ac:dyDescent="0.25"/>
    <row r="7072" hidden="1" x14ac:dyDescent="0.25"/>
    <row r="7073" hidden="1" x14ac:dyDescent="0.25"/>
    <row r="7074" hidden="1" x14ac:dyDescent="0.25"/>
    <row r="7075" hidden="1" x14ac:dyDescent="0.25"/>
    <row r="7076" hidden="1" x14ac:dyDescent="0.25"/>
    <row r="7077" hidden="1" x14ac:dyDescent="0.25"/>
    <row r="7078" hidden="1" x14ac:dyDescent="0.25"/>
    <row r="7079" hidden="1" x14ac:dyDescent="0.25"/>
    <row r="7080" hidden="1" x14ac:dyDescent="0.25"/>
    <row r="7081" hidden="1" x14ac:dyDescent="0.25"/>
    <row r="7082" hidden="1" x14ac:dyDescent="0.25"/>
    <row r="7083" hidden="1" x14ac:dyDescent="0.25"/>
    <row r="7084" hidden="1" x14ac:dyDescent="0.25"/>
    <row r="7085" hidden="1" x14ac:dyDescent="0.25"/>
    <row r="7086" hidden="1" x14ac:dyDescent="0.25"/>
    <row r="7087" hidden="1" x14ac:dyDescent="0.25"/>
    <row r="7088" hidden="1" x14ac:dyDescent="0.25"/>
    <row r="7089" hidden="1" x14ac:dyDescent="0.25"/>
    <row r="7090" hidden="1" x14ac:dyDescent="0.25"/>
    <row r="7091" hidden="1" x14ac:dyDescent="0.25"/>
    <row r="7092" hidden="1" x14ac:dyDescent="0.25"/>
    <row r="7093" hidden="1" x14ac:dyDescent="0.25"/>
    <row r="7094" hidden="1" x14ac:dyDescent="0.25"/>
    <row r="7095" hidden="1" x14ac:dyDescent="0.25"/>
    <row r="7096" hidden="1" x14ac:dyDescent="0.25"/>
    <row r="7097" hidden="1" x14ac:dyDescent="0.25"/>
    <row r="7098" hidden="1" x14ac:dyDescent="0.25"/>
    <row r="7099" hidden="1" x14ac:dyDescent="0.25"/>
    <row r="7100" hidden="1" x14ac:dyDescent="0.25"/>
    <row r="7101" hidden="1" x14ac:dyDescent="0.25"/>
    <row r="7102" hidden="1" x14ac:dyDescent="0.25"/>
    <row r="7103" hidden="1" x14ac:dyDescent="0.25"/>
    <row r="7104" hidden="1" x14ac:dyDescent="0.25"/>
    <row r="7105" hidden="1" x14ac:dyDescent="0.25"/>
    <row r="7106" hidden="1" x14ac:dyDescent="0.25"/>
    <row r="7107" hidden="1" x14ac:dyDescent="0.25"/>
    <row r="7108" hidden="1" x14ac:dyDescent="0.25"/>
    <row r="7109" hidden="1" x14ac:dyDescent="0.25"/>
    <row r="7110" hidden="1" x14ac:dyDescent="0.25"/>
    <row r="7111" hidden="1" x14ac:dyDescent="0.25"/>
    <row r="7112" hidden="1" x14ac:dyDescent="0.25"/>
    <row r="7113" hidden="1" x14ac:dyDescent="0.25"/>
    <row r="7114" hidden="1" x14ac:dyDescent="0.25"/>
    <row r="7115" hidden="1" x14ac:dyDescent="0.25"/>
    <row r="7116" hidden="1" x14ac:dyDescent="0.25"/>
    <row r="7117" hidden="1" x14ac:dyDescent="0.25"/>
    <row r="7118" hidden="1" x14ac:dyDescent="0.25"/>
    <row r="7119" hidden="1" x14ac:dyDescent="0.25"/>
    <row r="7120" hidden="1" x14ac:dyDescent="0.25"/>
    <row r="7121" hidden="1" x14ac:dyDescent="0.25"/>
    <row r="7122" hidden="1" x14ac:dyDescent="0.25"/>
    <row r="7123" hidden="1" x14ac:dyDescent="0.25"/>
    <row r="7124" hidden="1" x14ac:dyDescent="0.25"/>
    <row r="7125" hidden="1" x14ac:dyDescent="0.25"/>
    <row r="7126" hidden="1" x14ac:dyDescent="0.25"/>
    <row r="7127" hidden="1" x14ac:dyDescent="0.25"/>
    <row r="7128" hidden="1" x14ac:dyDescent="0.25"/>
    <row r="7129" hidden="1" x14ac:dyDescent="0.25"/>
    <row r="7130" hidden="1" x14ac:dyDescent="0.25"/>
    <row r="7131" hidden="1" x14ac:dyDescent="0.25"/>
    <row r="7132" hidden="1" x14ac:dyDescent="0.25"/>
    <row r="7133" hidden="1" x14ac:dyDescent="0.25"/>
    <row r="7134" hidden="1" x14ac:dyDescent="0.25"/>
    <row r="7135" hidden="1" x14ac:dyDescent="0.25"/>
    <row r="7136" hidden="1" x14ac:dyDescent="0.25"/>
    <row r="7137" hidden="1" x14ac:dyDescent="0.25"/>
    <row r="7138" hidden="1" x14ac:dyDescent="0.25"/>
    <row r="7139" hidden="1" x14ac:dyDescent="0.25"/>
    <row r="7140" hidden="1" x14ac:dyDescent="0.25"/>
    <row r="7141" hidden="1" x14ac:dyDescent="0.25"/>
    <row r="7142" hidden="1" x14ac:dyDescent="0.25"/>
    <row r="7143" hidden="1" x14ac:dyDescent="0.25"/>
    <row r="7144" hidden="1" x14ac:dyDescent="0.25"/>
    <row r="7145" hidden="1" x14ac:dyDescent="0.25"/>
    <row r="7146" hidden="1" x14ac:dyDescent="0.25"/>
    <row r="7147" hidden="1" x14ac:dyDescent="0.25"/>
    <row r="7148" hidden="1" x14ac:dyDescent="0.25"/>
    <row r="7149" hidden="1" x14ac:dyDescent="0.25"/>
    <row r="7150" hidden="1" x14ac:dyDescent="0.25"/>
    <row r="7151" hidden="1" x14ac:dyDescent="0.25"/>
    <row r="7152" hidden="1" x14ac:dyDescent="0.25"/>
    <row r="7153" hidden="1" x14ac:dyDescent="0.25"/>
    <row r="7154" hidden="1" x14ac:dyDescent="0.25"/>
    <row r="7155" hidden="1" x14ac:dyDescent="0.25"/>
    <row r="7156" hidden="1" x14ac:dyDescent="0.25"/>
    <row r="7157" hidden="1" x14ac:dyDescent="0.25"/>
    <row r="7158" hidden="1" x14ac:dyDescent="0.25"/>
    <row r="7159" hidden="1" x14ac:dyDescent="0.25"/>
    <row r="7160" hidden="1" x14ac:dyDescent="0.25"/>
    <row r="7161" hidden="1" x14ac:dyDescent="0.25"/>
    <row r="7162" hidden="1" x14ac:dyDescent="0.25"/>
    <row r="7163" hidden="1" x14ac:dyDescent="0.25"/>
    <row r="7164" hidden="1" x14ac:dyDescent="0.25"/>
    <row r="7165" hidden="1" x14ac:dyDescent="0.25"/>
    <row r="7166" hidden="1" x14ac:dyDescent="0.25"/>
    <row r="7167" hidden="1" x14ac:dyDescent="0.25"/>
    <row r="7168" hidden="1" x14ac:dyDescent="0.25"/>
    <row r="7169" hidden="1" x14ac:dyDescent="0.25"/>
    <row r="7170" hidden="1" x14ac:dyDescent="0.25"/>
    <row r="7171" hidden="1" x14ac:dyDescent="0.25"/>
    <row r="7172" hidden="1" x14ac:dyDescent="0.25"/>
    <row r="7173" hidden="1" x14ac:dyDescent="0.25"/>
    <row r="7174" hidden="1" x14ac:dyDescent="0.25"/>
    <row r="7175" hidden="1" x14ac:dyDescent="0.25"/>
    <row r="7176" hidden="1" x14ac:dyDescent="0.25"/>
    <row r="7177" hidden="1" x14ac:dyDescent="0.25"/>
    <row r="7178" hidden="1" x14ac:dyDescent="0.25"/>
    <row r="7179" hidden="1" x14ac:dyDescent="0.25"/>
    <row r="7180" hidden="1" x14ac:dyDescent="0.25"/>
    <row r="7181" hidden="1" x14ac:dyDescent="0.25"/>
    <row r="7182" hidden="1" x14ac:dyDescent="0.25"/>
    <row r="7183" hidden="1" x14ac:dyDescent="0.25"/>
    <row r="7184" hidden="1" x14ac:dyDescent="0.25"/>
    <row r="7185" hidden="1" x14ac:dyDescent="0.25"/>
    <row r="7186" hidden="1" x14ac:dyDescent="0.25"/>
    <row r="7187" hidden="1" x14ac:dyDescent="0.25"/>
    <row r="7188" hidden="1" x14ac:dyDescent="0.25"/>
    <row r="7189" hidden="1" x14ac:dyDescent="0.25"/>
    <row r="7190" hidden="1" x14ac:dyDescent="0.25"/>
    <row r="7191" hidden="1" x14ac:dyDescent="0.25"/>
    <row r="7192" hidden="1" x14ac:dyDescent="0.25"/>
    <row r="7193" hidden="1" x14ac:dyDescent="0.25"/>
    <row r="7194" hidden="1" x14ac:dyDescent="0.25"/>
    <row r="7195" hidden="1" x14ac:dyDescent="0.25"/>
    <row r="7196" hidden="1" x14ac:dyDescent="0.25"/>
    <row r="7197" hidden="1" x14ac:dyDescent="0.25"/>
    <row r="7198" hidden="1" x14ac:dyDescent="0.25"/>
    <row r="7199" hidden="1" x14ac:dyDescent="0.25"/>
    <row r="7200" hidden="1" x14ac:dyDescent="0.25"/>
    <row r="7201" hidden="1" x14ac:dyDescent="0.25"/>
    <row r="7202" hidden="1" x14ac:dyDescent="0.25"/>
    <row r="7203" hidden="1" x14ac:dyDescent="0.25"/>
    <row r="7204" hidden="1" x14ac:dyDescent="0.25"/>
    <row r="7205" hidden="1" x14ac:dyDescent="0.25"/>
    <row r="7206" hidden="1" x14ac:dyDescent="0.25"/>
    <row r="7207" hidden="1" x14ac:dyDescent="0.25"/>
    <row r="7208" hidden="1" x14ac:dyDescent="0.25"/>
    <row r="7209" hidden="1" x14ac:dyDescent="0.25"/>
    <row r="7210" hidden="1" x14ac:dyDescent="0.25"/>
    <row r="7211" hidden="1" x14ac:dyDescent="0.25"/>
    <row r="7212" hidden="1" x14ac:dyDescent="0.25"/>
    <row r="7213" hidden="1" x14ac:dyDescent="0.25"/>
    <row r="7214" hidden="1" x14ac:dyDescent="0.25"/>
    <row r="7215" hidden="1" x14ac:dyDescent="0.25"/>
    <row r="7216" hidden="1" x14ac:dyDescent="0.25"/>
    <row r="7217" hidden="1" x14ac:dyDescent="0.25"/>
    <row r="7218" hidden="1" x14ac:dyDescent="0.25"/>
    <row r="7219" hidden="1" x14ac:dyDescent="0.25"/>
    <row r="7220" hidden="1" x14ac:dyDescent="0.25"/>
    <row r="7221" hidden="1" x14ac:dyDescent="0.25"/>
    <row r="7222" hidden="1" x14ac:dyDescent="0.25"/>
    <row r="7223" hidden="1" x14ac:dyDescent="0.25"/>
    <row r="7224" hidden="1" x14ac:dyDescent="0.25"/>
    <row r="7225" hidden="1" x14ac:dyDescent="0.25"/>
    <row r="7226" hidden="1" x14ac:dyDescent="0.25"/>
    <row r="7227" hidden="1" x14ac:dyDescent="0.25"/>
    <row r="7228" hidden="1" x14ac:dyDescent="0.25"/>
    <row r="7229" hidden="1" x14ac:dyDescent="0.25"/>
    <row r="7230" hidden="1" x14ac:dyDescent="0.25"/>
    <row r="7231" hidden="1" x14ac:dyDescent="0.25"/>
    <row r="7232" hidden="1" x14ac:dyDescent="0.25"/>
    <row r="7233" hidden="1" x14ac:dyDescent="0.25"/>
    <row r="7234" hidden="1" x14ac:dyDescent="0.25"/>
    <row r="7235" hidden="1" x14ac:dyDescent="0.25"/>
    <row r="7236" hidden="1" x14ac:dyDescent="0.25"/>
    <row r="7237" hidden="1" x14ac:dyDescent="0.25"/>
    <row r="7238" hidden="1" x14ac:dyDescent="0.25"/>
    <row r="7239" hidden="1" x14ac:dyDescent="0.25"/>
    <row r="7240" hidden="1" x14ac:dyDescent="0.25"/>
    <row r="7241" hidden="1" x14ac:dyDescent="0.25"/>
    <row r="7242" hidden="1" x14ac:dyDescent="0.25"/>
    <row r="7243" hidden="1" x14ac:dyDescent="0.25"/>
    <row r="7244" hidden="1" x14ac:dyDescent="0.25"/>
    <row r="7245" hidden="1" x14ac:dyDescent="0.25"/>
    <row r="7246" hidden="1" x14ac:dyDescent="0.25"/>
    <row r="7247" hidden="1" x14ac:dyDescent="0.25"/>
    <row r="7248" hidden="1" x14ac:dyDescent="0.25"/>
    <row r="7249" hidden="1" x14ac:dyDescent="0.25"/>
    <row r="7250" hidden="1" x14ac:dyDescent="0.25"/>
    <row r="7251" hidden="1" x14ac:dyDescent="0.25"/>
    <row r="7252" hidden="1" x14ac:dyDescent="0.25"/>
    <row r="7253" hidden="1" x14ac:dyDescent="0.25"/>
    <row r="7254" hidden="1" x14ac:dyDescent="0.25"/>
    <row r="7255" hidden="1" x14ac:dyDescent="0.25"/>
    <row r="7256" hidden="1" x14ac:dyDescent="0.25"/>
    <row r="7257" hidden="1" x14ac:dyDescent="0.25"/>
    <row r="7258" hidden="1" x14ac:dyDescent="0.25"/>
    <row r="7259" hidden="1" x14ac:dyDescent="0.25"/>
    <row r="7260" hidden="1" x14ac:dyDescent="0.25"/>
    <row r="7261" hidden="1" x14ac:dyDescent="0.25"/>
    <row r="7262" hidden="1" x14ac:dyDescent="0.25"/>
    <row r="7263" hidden="1" x14ac:dyDescent="0.25"/>
    <row r="7264" hidden="1" x14ac:dyDescent="0.25"/>
    <row r="7265" hidden="1" x14ac:dyDescent="0.25"/>
    <row r="7266" hidden="1" x14ac:dyDescent="0.25"/>
    <row r="7267" hidden="1" x14ac:dyDescent="0.25"/>
    <row r="7268" hidden="1" x14ac:dyDescent="0.25"/>
    <row r="7269" hidden="1" x14ac:dyDescent="0.25"/>
    <row r="7270" hidden="1" x14ac:dyDescent="0.25"/>
    <row r="7271" hidden="1" x14ac:dyDescent="0.25"/>
    <row r="7272" hidden="1" x14ac:dyDescent="0.25"/>
    <row r="7273" hidden="1" x14ac:dyDescent="0.25"/>
    <row r="7274" hidden="1" x14ac:dyDescent="0.25"/>
    <row r="7275" hidden="1" x14ac:dyDescent="0.25"/>
    <row r="7276" hidden="1" x14ac:dyDescent="0.25"/>
    <row r="7277" hidden="1" x14ac:dyDescent="0.25"/>
    <row r="7278" hidden="1" x14ac:dyDescent="0.25"/>
    <row r="7279" hidden="1" x14ac:dyDescent="0.25"/>
    <row r="7280" hidden="1" x14ac:dyDescent="0.25"/>
    <row r="7281" hidden="1" x14ac:dyDescent="0.25"/>
    <row r="7282" hidden="1" x14ac:dyDescent="0.25"/>
    <row r="7283" hidden="1" x14ac:dyDescent="0.25"/>
    <row r="7284" hidden="1" x14ac:dyDescent="0.25"/>
    <row r="7285" hidden="1" x14ac:dyDescent="0.25"/>
    <row r="7286" hidden="1" x14ac:dyDescent="0.25"/>
    <row r="7287" hidden="1" x14ac:dyDescent="0.25"/>
    <row r="7288" hidden="1" x14ac:dyDescent="0.25"/>
    <row r="7289" hidden="1" x14ac:dyDescent="0.25"/>
    <row r="7290" hidden="1" x14ac:dyDescent="0.25"/>
    <row r="7291" hidden="1" x14ac:dyDescent="0.25"/>
    <row r="7292" hidden="1" x14ac:dyDescent="0.25"/>
    <row r="7293" hidden="1" x14ac:dyDescent="0.25"/>
    <row r="7294" hidden="1" x14ac:dyDescent="0.25"/>
    <row r="7295" hidden="1" x14ac:dyDescent="0.25"/>
    <row r="7296" hidden="1" x14ac:dyDescent="0.25"/>
    <row r="7297" hidden="1" x14ac:dyDescent="0.25"/>
    <row r="7298" hidden="1" x14ac:dyDescent="0.25"/>
    <row r="7299" hidden="1" x14ac:dyDescent="0.25"/>
    <row r="7300" hidden="1" x14ac:dyDescent="0.25"/>
    <row r="7301" hidden="1" x14ac:dyDescent="0.25"/>
    <row r="7302" hidden="1" x14ac:dyDescent="0.25"/>
    <row r="7303" hidden="1" x14ac:dyDescent="0.25"/>
    <row r="7304" hidden="1" x14ac:dyDescent="0.25"/>
    <row r="7305" hidden="1" x14ac:dyDescent="0.25"/>
    <row r="7306" hidden="1" x14ac:dyDescent="0.25"/>
    <row r="7307" hidden="1" x14ac:dyDescent="0.25"/>
    <row r="7308" hidden="1" x14ac:dyDescent="0.25"/>
    <row r="7309" hidden="1" x14ac:dyDescent="0.25"/>
    <row r="7310" hidden="1" x14ac:dyDescent="0.25"/>
    <row r="7311" hidden="1" x14ac:dyDescent="0.25"/>
    <row r="7312" hidden="1" x14ac:dyDescent="0.25"/>
    <row r="7313" hidden="1" x14ac:dyDescent="0.25"/>
    <row r="7314" hidden="1" x14ac:dyDescent="0.25"/>
    <row r="7315" hidden="1" x14ac:dyDescent="0.25"/>
    <row r="7316" hidden="1" x14ac:dyDescent="0.25"/>
    <row r="7317" hidden="1" x14ac:dyDescent="0.25"/>
    <row r="7318" hidden="1" x14ac:dyDescent="0.25"/>
    <row r="7319" hidden="1" x14ac:dyDescent="0.25"/>
    <row r="7320" hidden="1" x14ac:dyDescent="0.25"/>
    <row r="7321" hidden="1" x14ac:dyDescent="0.25"/>
    <row r="7322" hidden="1" x14ac:dyDescent="0.25"/>
    <row r="7323" hidden="1" x14ac:dyDescent="0.25"/>
    <row r="7324" hidden="1" x14ac:dyDescent="0.25"/>
    <row r="7325" hidden="1" x14ac:dyDescent="0.25"/>
    <row r="7326" hidden="1" x14ac:dyDescent="0.25"/>
    <row r="7327" hidden="1" x14ac:dyDescent="0.25"/>
    <row r="7328" hidden="1" x14ac:dyDescent="0.25"/>
    <row r="7329" hidden="1" x14ac:dyDescent="0.25"/>
    <row r="7330" hidden="1" x14ac:dyDescent="0.25"/>
    <row r="7331" hidden="1" x14ac:dyDescent="0.25"/>
    <row r="7332" hidden="1" x14ac:dyDescent="0.25"/>
    <row r="7333" hidden="1" x14ac:dyDescent="0.25"/>
    <row r="7334" hidden="1" x14ac:dyDescent="0.25"/>
    <row r="7335" hidden="1" x14ac:dyDescent="0.25"/>
    <row r="7336" hidden="1" x14ac:dyDescent="0.25"/>
    <row r="7337" hidden="1" x14ac:dyDescent="0.25"/>
    <row r="7338" hidden="1" x14ac:dyDescent="0.25"/>
    <row r="7339" hidden="1" x14ac:dyDescent="0.25"/>
    <row r="7340" hidden="1" x14ac:dyDescent="0.25"/>
    <row r="7341" hidden="1" x14ac:dyDescent="0.25"/>
    <row r="7342" hidden="1" x14ac:dyDescent="0.25"/>
    <row r="7343" hidden="1" x14ac:dyDescent="0.25"/>
    <row r="7344" hidden="1" x14ac:dyDescent="0.25"/>
    <row r="7345" hidden="1" x14ac:dyDescent="0.25"/>
    <row r="7346" hidden="1" x14ac:dyDescent="0.25"/>
    <row r="7347" hidden="1" x14ac:dyDescent="0.25"/>
    <row r="7348" hidden="1" x14ac:dyDescent="0.25"/>
    <row r="7349" hidden="1" x14ac:dyDescent="0.25"/>
    <row r="7350" hidden="1" x14ac:dyDescent="0.25"/>
    <row r="7351" hidden="1" x14ac:dyDescent="0.25"/>
    <row r="7352" hidden="1" x14ac:dyDescent="0.25"/>
    <row r="7353" hidden="1" x14ac:dyDescent="0.25"/>
    <row r="7354" hidden="1" x14ac:dyDescent="0.25"/>
    <row r="7355" hidden="1" x14ac:dyDescent="0.25"/>
    <row r="7356" hidden="1" x14ac:dyDescent="0.25"/>
    <row r="7357" hidden="1" x14ac:dyDescent="0.25"/>
    <row r="7358" hidden="1" x14ac:dyDescent="0.25"/>
    <row r="7359" hidden="1" x14ac:dyDescent="0.25"/>
    <row r="7360" hidden="1" x14ac:dyDescent="0.25"/>
    <row r="7361" hidden="1" x14ac:dyDescent="0.25"/>
    <row r="7362" hidden="1" x14ac:dyDescent="0.25"/>
    <row r="7363" hidden="1" x14ac:dyDescent="0.25"/>
    <row r="7364" hidden="1" x14ac:dyDescent="0.25"/>
    <row r="7365" hidden="1" x14ac:dyDescent="0.25"/>
    <row r="7366" hidden="1" x14ac:dyDescent="0.25"/>
    <row r="7367" hidden="1" x14ac:dyDescent="0.25"/>
    <row r="7368" hidden="1" x14ac:dyDescent="0.25"/>
    <row r="7369" hidden="1" x14ac:dyDescent="0.25"/>
    <row r="7370" hidden="1" x14ac:dyDescent="0.25"/>
    <row r="7371" hidden="1" x14ac:dyDescent="0.25"/>
    <row r="7372" hidden="1" x14ac:dyDescent="0.25"/>
    <row r="7373" hidden="1" x14ac:dyDescent="0.25"/>
    <row r="7374" hidden="1" x14ac:dyDescent="0.25"/>
    <row r="7375" hidden="1" x14ac:dyDescent="0.25"/>
    <row r="7376" hidden="1" x14ac:dyDescent="0.25"/>
    <row r="7377" hidden="1" x14ac:dyDescent="0.25"/>
    <row r="7378" hidden="1" x14ac:dyDescent="0.25"/>
    <row r="7379" hidden="1" x14ac:dyDescent="0.25"/>
    <row r="7380" hidden="1" x14ac:dyDescent="0.25"/>
    <row r="7381" hidden="1" x14ac:dyDescent="0.25"/>
    <row r="7382" hidden="1" x14ac:dyDescent="0.25"/>
    <row r="7383" hidden="1" x14ac:dyDescent="0.25"/>
    <row r="7384" hidden="1" x14ac:dyDescent="0.25"/>
    <row r="7385" hidden="1" x14ac:dyDescent="0.25"/>
    <row r="7386" hidden="1" x14ac:dyDescent="0.25"/>
    <row r="7387" hidden="1" x14ac:dyDescent="0.25"/>
    <row r="7388" hidden="1" x14ac:dyDescent="0.25"/>
    <row r="7389" hidden="1" x14ac:dyDescent="0.25"/>
    <row r="7390" hidden="1" x14ac:dyDescent="0.25"/>
    <row r="7391" hidden="1" x14ac:dyDescent="0.25"/>
    <row r="7392" hidden="1" x14ac:dyDescent="0.25"/>
    <row r="7393" hidden="1" x14ac:dyDescent="0.25"/>
    <row r="7394" hidden="1" x14ac:dyDescent="0.25"/>
    <row r="7395" hidden="1" x14ac:dyDescent="0.25"/>
    <row r="7396" hidden="1" x14ac:dyDescent="0.25"/>
    <row r="7397" hidden="1" x14ac:dyDescent="0.25"/>
    <row r="7398" hidden="1" x14ac:dyDescent="0.25"/>
    <row r="7399" hidden="1" x14ac:dyDescent="0.25"/>
    <row r="7400" hidden="1" x14ac:dyDescent="0.25"/>
    <row r="7401" hidden="1" x14ac:dyDescent="0.25"/>
    <row r="7402" hidden="1" x14ac:dyDescent="0.25"/>
    <row r="7403" hidden="1" x14ac:dyDescent="0.25"/>
    <row r="7404" hidden="1" x14ac:dyDescent="0.25"/>
    <row r="7405" hidden="1" x14ac:dyDescent="0.25"/>
    <row r="7406" hidden="1" x14ac:dyDescent="0.25"/>
    <row r="7407" hidden="1" x14ac:dyDescent="0.25"/>
    <row r="7408" hidden="1" x14ac:dyDescent="0.25"/>
    <row r="7409" hidden="1" x14ac:dyDescent="0.25"/>
    <row r="7410" hidden="1" x14ac:dyDescent="0.25"/>
    <row r="7411" hidden="1" x14ac:dyDescent="0.25"/>
    <row r="7412" hidden="1" x14ac:dyDescent="0.25"/>
    <row r="7413" hidden="1" x14ac:dyDescent="0.25"/>
    <row r="7414" hidden="1" x14ac:dyDescent="0.25"/>
    <row r="7415" hidden="1" x14ac:dyDescent="0.25"/>
    <row r="7416" hidden="1" x14ac:dyDescent="0.25"/>
    <row r="7417" hidden="1" x14ac:dyDescent="0.25"/>
    <row r="7418" hidden="1" x14ac:dyDescent="0.25"/>
    <row r="7419" hidden="1" x14ac:dyDescent="0.25"/>
    <row r="7420" hidden="1" x14ac:dyDescent="0.25"/>
    <row r="7421" hidden="1" x14ac:dyDescent="0.25"/>
    <row r="7422" hidden="1" x14ac:dyDescent="0.25"/>
    <row r="7423" hidden="1" x14ac:dyDescent="0.25"/>
    <row r="7424" hidden="1" x14ac:dyDescent="0.25"/>
    <row r="7425" hidden="1" x14ac:dyDescent="0.25"/>
    <row r="7426" hidden="1" x14ac:dyDescent="0.25"/>
    <row r="7427" hidden="1" x14ac:dyDescent="0.25"/>
    <row r="7428" hidden="1" x14ac:dyDescent="0.25"/>
    <row r="7429" hidden="1" x14ac:dyDescent="0.25"/>
    <row r="7430" hidden="1" x14ac:dyDescent="0.25"/>
    <row r="7431" hidden="1" x14ac:dyDescent="0.25"/>
    <row r="7432" hidden="1" x14ac:dyDescent="0.25"/>
    <row r="7433" hidden="1" x14ac:dyDescent="0.25"/>
    <row r="7434" hidden="1" x14ac:dyDescent="0.25"/>
    <row r="7435" hidden="1" x14ac:dyDescent="0.25"/>
    <row r="7436" hidden="1" x14ac:dyDescent="0.25"/>
    <row r="7437" hidden="1" x14ac:dyDescent="0.25"/>
    <row r="7438" hidden="1" x14ac:dyDescent="0.25"/>
    <row r="7439" hidden="1" x14ac:dyDescent="0.25"/>
    <row r="7440" hidden="1" x14ac:dyDescent="0.25"/>
    <row r="7441" hidden="1" x14ac:dyDescent="0.25"/>
    <row r="7442" hidden="1" x14ac:dyDescent="0.25"/>
    <row r="7443" hidden="1" x14ac:dyDescent="0.25"/>
    <row r="7444" hidden="1" x14ac:dyDescent="0.25"/>
    <row r="7445" hidden="1" x14ac:dyDescent="0.25"/>
    <row r="7446" hidden="1" x14ac:dyDescent="0.25"/>
    <row r="7447" hidden="1" x14ac:dyDescent="0.25"/>
    <row r="7448" hidden="1" x14ac:dyDescent="0.25"/>
    <row r="7449" hidden="1" x14ac:dyDescent="0.25"/>
    <row r="7450" hidden="1" x14ac:dyDescent="0.25"/>
    <row r="7451" hidden="1" x14ac:dyDescent="0.25"/>
    <row r="7452" hidden="1" x14ac:dyDescent="0.25"/>
    <row r="7453" hidden="1" x14ac:dyDescent="0.25"/>
    <row r="7454" hidden="1" x14ac:dyDescent="0.25"/>
    <row r="7455" hidden="1" x14ac:dyDescent="0.25"/>
    <row r="7456" hidden="1" x14ac:dyDescent="0.25"/>
    <row r="7457" hidden="1" x14ac:dyDescent="0.25"/>
    <row r="7458" hidden="1" x14ac:dyDescent="0.25"/>
    <row r="7459" hidden="1" x14ac:dyDescent="0.25"/>
    <row r="7460" hidden="1" x14ac:dyDescent="0.25"/>
    <row r="7461" hidden="1" x14ac:dyDescent="0.25"/>
    <row r="7462" hidden="1" x14ac:dyDescent="0.25"/>
    <row r="7463" hidden="1" x14ac:dyDescent="0.25"/>
    <row r="7464" hidden="1" x14ac:dyDescent="0.25"/>
    <row r="7465" hidden="1" x14ac:dyDescent="0.25"/>
    <row r="7466" hidden="1" x14ac:dyDescent="0.25"/>
    <row r="7467" hidden="1" x14ac:dyDescent="0.25"/>
    <row r="7468" hidden="1" x14ac:dyDescent="0.25"/>
    <row r="7469" hidden="1" x14ac:dyDescent="0.25"/>
    <row r="7470" hidden="1" x14ac:dyDescent="0.25"/>
    <row r="7471" hidden="1" x14ac:dyDescent="0.25"/>
    <row r="7472" hidden="1" x14ac:dyDescent="0.25"/>
    <row r="7473" hidden="1" x14ac:dyDescent="0.25"/>
    <row r="7474" hidden="1" x14ac:dyDescent="0.25"/>
    <row r="7475" hidden="1" x14ac:dyDescent="0.25"/>
    <row r="7476" hidden="1" x14ac:dyDescent="0.25"/>
    <row r="7477" hidden="1" x14ac:dyDescent="0.25"/>
    <row r="7478" hidden="1" x14ac:dyDescent="0.25"/>
    <row r="7479" hidden="1" x14ac:dyDescent="0.25"/>
    <row r="7480" hidden="1" x14ac:dyDescent="0.25"/>
    <row r="7481" hidden="1" x14ac:dyDescent="0.25"/>
    <row r="7482" hidden="1" x14ac:dyDescent="0.25"/>
    <row r="7483" hidden="1" x14ac:dyDescent="0.25"/>
    <row r="7484" hidden="1" x14ac:dyDescent="0.25"/>
    <row r="7485" hidden="1" x14ac:dyDescent="0.25"/>
    <row r="7486" hidden="1" x14ac:dyDescent="0.25"/>
    <row r="7487" hidden="1" x14ac:dyDescent="0.25"/>
    <row r="7488" hidden="1" x14ac:dyDescent="0.25"/>
    <row r="7489" hidden="1" x14ac:dyDescent="0.25"/>
    <row r="7490" hidden="1" x14ac:dyDescent="0.25"/>
    <row r="7491" hidden="1" x14ac:dyDescent="0.25"/>
    <row r="7492" hidden="1" x14ac:dyDescent="0.25"/>
    <row r="7493" hidden="1" x14ac:dyDescent="0.25"/>
    <row r="7494" hidden="1" x14ac:dyDescent="0.25"/>
    <row r="7495" hidden="1" x14ac:dyDescent="0.25"/>
    <row r="7496" hidden="1" x14ac:dyDescent="0.25"/>
    <row r="7497" hidden="1" x14ac:dyDescent="0.25"/>
    <row r="7498" hidden="1" x14ac:dyDescent="0.25"/>
    <row r="7499" hidden="1" x14ac:dyDescent="0.25"/>
    <row r="7500" hidden="1" x14ac:dyDescent="0.25"/>
    <row r="7501" hidden="1" x14ac:dyDescent="0.25"/>
    <row r="7502" hidden="1" x14ac:dyDescent="0.25"/>
    <row r="7503" hidden="1" x14ac:dyDescent="0.25"/>
    <row r="7504" hidden="1" x14ac:dyDescent="0.25"/>
    <row r="7505" hidden="1" x14ac:dyDescent="0.25"/>
    <row r="7506" hidden="1" x14ac:dyDescent="0.25"/>
    <row r="7507" hidden="1" x14ac:dyDescent="0.25"/>
    <row r="7508" hidden="1" x14ac:dyDescent="0.25"/>
    <row r="7509" hidden="1" x14ac:dyDescent="0.25"/>
    <row r="7510" hidden="1" x14ac:dyDescent="0.25"/>
    <row r="7511" hidden="1" x14ac:dyDescent="0.25"/>
    <row r="7512" hidden="1" x14ac:dyDescent="0.25"/>
    <row r="7513" hidden="1" x14ac:dyDescent="0.25"/>
    <row r="7514" hidden="1" x14ac:dyDescent="0.25"/>
    <row r="7515" hidden="1" x14ac:dyDescent="0.25"/>
    <row r="7516" hidden="1" x14ac:dyDescent="0.25"/>
    <row r="7517" hidden="1" x14ac:dyDescent="0.25"/>
    <row r="7518" hidden="1" x14ac:dyDescent="0.25"/>
    <row r="7519" hidden="1" x14ac:dyDescent="0.25"/>
    <row r="7520" hidden="1" x14ac:dyDescent="0.25"/>
    <row r="7521" hidden="1" x14ac:dyDescent="0.25"/>
    <row r="7522" hidden="1" x14ac:dyDescent="0.25"/>
    <row r="7523" hidden="1" x14ac:dyDescent="0.25"/>
    <row r="7524" hidden="1" x14ac:dyDescent="0.25"/>
    <row r="7525" hidden="1" x14ac:dyDescent="0.25"/>
    <row r="7526" hidden="1" x14ac:dyDescent="0.25"/>
    <row r="7527" hidden="1" x14ac:dyDescent="0.25"/>
    <row r="7528" hidden="1" x14ac:dyDescent="0.25"/>
    <row r="7529" hidden="1" x14ac:dyDescent="0.25"/>
    <row r="7530" hidden="1" x14ac:dyDescent="0.25"/>
    <row r="7531" hidden="1" x14ac:dyDescent="0.25"/>
    <row r="7532" hidden="1" x14ac:dyDescent="0.25"/>
    <row r="7533" hidden="1" x14ac:dyDescent="0.25"/>
    <row r="7534" hidden="1" x14ac:dyDescent="0.25"/>
    <row r="7535" hidden="1" x14ac:dyDescent="0.25"/>
    <row r="7536" hidden="1" x14ac:dyDescent="0.25"/>
    <row r="7537" hidden="1" x14ac:dyDescent="0.25"/>
    <row r="7538" hidden="1" x14ac:dyDescent="0.25"/>
    <row r="7539" hidden="1" x14ac:dyDescent="0.25"/>
    <row r="7540" hidden="1" x14ac:dyDescent="0.25"/>
    <row r="7541" hidden="1" x14ac:dyDescent="0.25"/>
    <row r="7542" hidden="1" x14ac:dyDescent="0.25"/>
    <row r="7543" hidden="1" x14ac:dyDescent="0.25"/>
    <row r="7544" hidden="1" x14ac:dyDescent="0.25"/>
    <row r="7545" hidden="1" x14ac:dyDescent="0.25"/>
    <row r="7546" hidden="1" x14ac:dyDescent="0.25"/>
    <row r="7547" hidden="1" x14ac:dyDescent="0.25"/>
    <row r="7548" hidden="1" x14ac:dyDescent="0.25"/>
    <row r="7549" hidden="1" x14ac:dyDescent="0.25"/>
    <row r="7550" hidden="1" x14ac:dyDescent="0.25"/>
    <row r="7551" hidden="1" x14ac:dyDescent="0.25"/>
    <row r="7552" hidden="1" x14ac:dyDescent="0.25"/>
    <row r="7553" hidden="1" x14ac:dyDescent="0.25"/>
    <row r="7554" hidden="1" x14ac:dyDescent="0.25"/>
    <row r="7555" hidden="1" x14ac:dyDescent="0.25"/>
    <row r="7556" hidden="1" x14ac:dyDescent="0.25"/>
    <row r="7557" hidden="1" x14ac:dyDescent="0.25"/>
    <row r="7558" hidden="1" x14ac:dyDescent="0.25"/>
    <row r="7559" hidden="1" x14ac:dyDescent="0.25"/>
    <row r="7560" hidden="1" x14ac:dyDescent="0.25"/>
    <row r="7561" hidden="1" x14ac:dyDescent="0.25"/>
    <row r="7562" hidden="1" x14ac:dyDescent="0.25"/>
    <row r="7563" hidden="1" x14ac:dyDescent="0.25"/>
    <row r="7564" hidden="1" x14ac:dyDescent="0.25"/>
    <row r="7565" hidden="1" x14ac:dyDescent="0.25"/>
    <row r="7566" hidden="1" x14ac:dyDescent="0.25"/>
    <row r="7567" hidden="1" x14ac:dyDescent="0.25"/>
    <row r="7568" hidden="1" x14ac:dyDescent="0.25"/>
    <row r="7569" hidden="1" x14ac:dyDescent="0.25"/>
    <row r="7570" hidden="1" x14ac:dyDescent="0.25"/>
    <row r="7571" hidden="1" x14ac:dyDescent="0.25"/>
    <row r="7572" hidden="1" x14ac:dyDescent="0.25"/>
    <row r="7573" hidden="1" x14ac:dyDescent="0.25"/>
    <row r="7574" hidden="1" x14ac:dyDescent="0.25"/>
    <row r="7575" hidden="1" x14ac:dyDescent="0.25"/>
    <row r="7576" hidden="1" x14ac:dyDescent="0.25"/>
    <row r="7577" hidden="1" x14ac:dyDescent="0.25"/>
    <row r="7578" hidden="1" x14ac:dyDescent="0.25"/>
    <row r="7579" hidden="1" x14ac:dyDescent="0.25"/>
    <row r="7580" hidden="1" x14ac:dyDescent="0.25"/>
    <row r="7581" hidden="1" x14ac:dyDescent="0.25"/>
    <row r="7582" hidden="1" x14ac:dyDescent="0.25"/>
    <row r="7583" hidden="1" x14ac:dyDescent="0.25"/>
    <row r="7584" hidden="1" x14ac:dyDescent="0.25"/>
    <row r="7585" hidden="1" x14ac:dyDescent="0.25"/>
    <row r="7586" hidden="1" x14ac:dyDescent="0.25"/>
    <row r="7587" hidden="1" x14ac:dyDescent="0.25"/>
    <row r="7588" hidden="1" x14ac:dyDescent="0.25"/>
    <row r="7589" hidden="1" x14ac:dyDescent="0.25"/>
    <row r="7590" hidden="1" x14ac:dyDescent="0.25"/>
    <row r="7591" hidden="1" x14ac:dyDescent="0.25"/>
    <row r="7592" hidden="1" x14ac:dyDescent="0.25"/>
    <row r="7593" hidden="1" x14ac:dyDescent="0.25"/>
    <row r="7594" hidden="1" x14ac:dyDescent="0.25"/>
    <row r="7595" hidden="1" x14ac:dyDescent="0.25"/>
    <row r="7596" hidden="1" x14ac:dyDescent="0.25"/>
    <row r="7597" hidden="1" x14ac:dyDescent="0.25"/>
    <row r="7598" hidden="1" x14ac:dyDescent="0.25"/>
    <row r="7599" hidden="1" x14ac:dyDescent="0.25"/>
    <row r="7600" hidden="1" x14ac:dyDescent="0.25"/>
    <row r="7601" hidden="1" x14ac:dyDescent="0.25"/>
    <row r="7602" hidden="1" x14ac:dyDescent="0.25"/>
    <row r="7603" hidden="1" x14ac:dyDescent="0.25"/>
    <row r="7604" hidden="1" x14ac:dyDescent="0.25"/>
    <row r="7605" hidden="1" x14ac:dyDescent="0.25"/>
    <row r="7606" hidden="1" x14ac:dyDescent="0.25"/>
    <row r="7607" hidden="1" x14ac:dyDescent="0.25"/>
    <row r="7608" hidden="1" x14ac:dyDescent="0.25"/>
    <row r="7609" hidden="1" x14ac:dyDescent="0.25"/>
    <row r="7610" hidden="1" x14ac:dyDescent="0.25"/>
    <row r="7611" hidden="1" x14ac:dyDescent="0.25"/>
    <row r="7612" hidden="1" x14ac:dyDescent="0.25"/>
    <row r="7613" hidden="1" x14ac:dyDescent="0.25"/>
    <row r="7614" hidden="1" x14ac:dyDescent="0.25"/>
    <row r="7615" hidden="1" x14ac:dyDescent="0.25"/>
    <row r="7616" hidden="1" x14ac:dyDescent="0.25"/>
    <row r="7617" hidden="1" x14ac:dyDescent="0.25"/>
    <row r="7618" hidden="1" x14ac:dyDescent="0.25"/>
    <row r="7619" hidden="1" x14ac:dyDescent="0.25"/>
    <row r="7620" hidden="1" x14ac:dyDescent="0.25"/>
    <row r="7621" hidden="1" x14ac:dyDescent="0.25"/>
    <row r="7622" hidden="1" x14ac:dyDescent="0.25"/>
    <row r="7623" hidden="1" x14ac:dyDescent="0.25"/>
    <row r="7624" hidden="1" x14ac:dyDescent="0.25"/>
    <row r="7625" hidden="1" x14ac:dyDescent="0.25"/>
    <row r="7626" hidden="1" x14ac:dyDescent="0.25"/>
    <row r="7627" hidden="1" x14ac:dyDescent="0.25"/>
    <row r="7628" hidden="1" x14ac:dyDescent="0.25"/>
    <row r="7629" hidden="1" x14ac:dyDescent="0.25"/>
    <row r="7630" hidden="1" x14ac:dyDescent="0.25"/>
    <row r="7631" hidden="1" x14ac:dyDescent="0.25"/>
    <row r="7632" hidden="1" x14ac:dyDescent="0.25"/>
    <row r="7633" hidden="1" x14ac:dyDescent="0.25"/>
    <row r="7634" hidden="1" x14ac:dyDescent="0.25"/>
    <row r="7635" hidden="1" x14ac:dyDescent="0.25"/>
    <row r="7636" hidden="1" x14ac:dyDescent="0.25"/>
    <row r="7637" hidden="1" x14ac:dyDescent="0.25"/>
    <row r="7638" hidden="1" x14ac:dyDescent="0.25"/>
    <row r="7639" hidden="1" x14ac:dyDescent="0.25"/>
    <row r="7640" hidden="1" x14ac:dyDescent="0.25"/>
    <row r="7641" hidden="1" x14ac:dyDescent="0.25"/>
    <row r="7642" hidden="1" x14ac:dyDescent="0.25"/>
    <row r="7643" hidden="1" x14ac:dyDescent="0.25"/>
    <row r="7644" hidden="1" x14ac:dyDescent="0.25"/>
    <row r="7645" hidden="1" x14ac:dyDescent="0.25"/>
    <row r="7646" hidden="1" x14ac:dyDescent="0.25"/>
    <row r="7647" hidden="1" x14ac:dyDescent="0.25"/>
    <row r="7648" hidden="1" x14ac:dyDescent="0.25"/>
    <row r="7649" hidden="1" x14ac:dyDescent="0.25"/>
    <row r="7650" hidden="1" x14ac:dyDescent="0.25"/>
    <row r="7651" hidden="1" x14ac:dyDescent="0.25"/>
    <row r="7652" hidden="1" x14ac:dyDescent="0.25"/>
    <row r="7653" hidden="1" x14ac:dyDescent="0.25"/>
    <row r="7654" hidden="1" x14ac:dyDescent="0.25"/>
    <row r="7655" hidden="1" x14ac:dyDescent="0.25"/>
    <row r="7656" hidden="1" x14ac:dyDescent="0.25"/>
    <row r="7657" hidden="1" x14ac:dyDescent="0.25"/>
    <row r="7658" hidden="1" x14ac:dyDescent="0.25"/>
    <row r="7659" hidden="1" x14ac:dyDescent="0.25"/>
    <row r="7660" hidden="1" x14ac:dyDescent="0.25"/>
    <row r="7661" hidden="1" x14ac:dyDescent="0.25"/>
    <row r="7662" hidden="1" x14ac:dyDescent="0.25"/>
    <row r="7663" hidden="1" x14ac:dyDescent="0.25"/>
    <row r="7664" hidden="1" x14ac:dyDescent="0.25"/>
    <row r="7665" hidden="1" x14ac:dyDescent="0.25"/>
    <row r="7666" hidden="1" x14ac:dyDescent="0.25"/>
    <row r="7667" hidden="1" x14ac:dyDescent="0.25"/>
    <row r="7668" hidden="1" x14ac:dyDescent="0.25"/>
    <row r="7669" hidden="1" x14ac:dyDescent="0.25"/>
    <row r="7670" hidden="1" x14ac:dyDescent="0.25"/>
    <row r="7671" hidden="1" x14ac:dyDescent="0.25"/>
    <row r="7672" hidden="1" x14ac:dyDescent="0.25"/>
    <row r="7673" hidden="1" x14ac:dyDescent="0.25"/>
    <row r="7674" hidden="1" x14ac:dyDescent="0.25"/>
    <row r="7675" hidden="1" x14ac:dyDescent="0.25"/>
    <row r="7676" hidden="1" x14ac:dyDescent="0.25"/>
    <row r="7677" hidden="1" x14ac:dyDescent="0.25"/>
    <row r="7678" hidden="1" x14ac:dyDescent="0.25"/>
    <row r="7679" hidden="1" x14ac:dyDescent="0.25"/>
    <row r="7680" hidden="1" x14ac:dyDescent="0.25"/>
    <row r="7681" hidden="1" x14ac:dyDescent="0.25"/>
    <row r="7682" hidden="1" x14ac:dyDescent="0.25"/>
    <row r="7683" hidden="1" x14ac:dyDescent="0.25"/>
    <row r="7684" hidden="1" x14ac:dyDescent="0.25"/>
    <row r="7685" hidden="1" x14ac:dyDescent="0.25"/>
    <row r="7686" hidden="1" x14ac:dyDescent="0.25"/>
    <row r="7687" hidden="1" x14ac:dyDescent="0.25"/>
    <row r="7688" hidden="1" x14ac:dyDescent="0.25"/>
    <row r="7689" hidden="1" x14ac:dyDescent="0.25"/>
    <row r="7690" hidden="1" x14ac:dyDescent="0.25"/>
    <row r="7691" hidden="1" x14ac:dyDescent="0.25"/>
    <row r="7692" hidden="1" x14ac:dyDescent="0.25"/>
    <row r="7693" hidden="1" x14ac:dyDescent="0.25"/>
    <row r="7694" hidden="1" x14ac:dyDescent="0.25"/>
    <row r="7695" hidden="1" x14ac:dyDescent="0.25"/>
    <row r="7696" hidden="1" x14ac:dyDescent="0.25"/>
    <row r="7697" hidden="1" x14ac:dyDescent="0.25"/>
    <row r="7698" hidden="1" x14ac:dyDescent="0.25"/>
    <row r="7699" hidden="1" x14ac:dyDescent="0.25"/>
    <row r="7700" hidden="1" x14ac:dyDescent="0.25"/>
    <row r="7701" hidden="1" x14ac:dyDescent="0.25"/>
    <row r="7702" hidden="1" x14ac:dyDescent="0.25"/>
    <row r="7703" hidden="1" x14ac:dyDescent="0.25"/>
    <row r="7704" hidden="1" x14ac:dyDescent="0.25"/>
    <row r="7705" hidden="1" x14ac:dyDescent="0.25"/>
    <row r="7706" hidden="1" x14ac:dyDescent="0.25"/>
    <row r="7707" hidden="1" x14ac:dyDescent="0.25"/>
    <row r="7708" hidden="1" x14ac:dyDescent="0.25"/>
    <row r="7709" hidden="1" x14ac:dyDescent="0.25"/>
    <row r="7710" hidden="1" x14ac:dyDescent="0.25"/>
    <row r="7711" hidden="1" x14ac:dyDescent="0.25"/>
    <row r="7712" hidden="1" x14ac:dyDescent="0.25"/>
    <row r="7713" hidden="1" x14ac:dyDescent="0.25"/>
    <row r="7714" hidden="1" x14ac:dyDescent="0.25"/>
    <row r="7715" hidden="1" x14ac:dyDescent="0.25"/>
    <row r="7716" hidden="1" x14ac:dyDescent="0.25"/>
    <row r="7717" hidden="1" x14ac:dyDescent="0.25"/>
    <row r="7718" hidden="1" x14ac:dyDescent="0.25"/>
    <row r="7719" hidden="1" x14ac:dyDescent="0.25"/>
    <row r="7720" hidden="1" x14ac:dyDescent="0.25"/>
    <row r="7721" hidden="1" x14ac:dyDescent="0.25"/>
    <row r="7722" hidden="1" x14ac:dyDescent="0.25"/>
    <row r="7723" hidden="1" x14ac:dyDescent="0.25"/>
    <row r="7724" hidden="1" x14ac:dyDescent="0.25"/>
    <row r="7725" hidden="1" x14ac:dyDescent="0.25"/>
    <row r="7726" hidden="1" x14ac:dyDescent="0.25"/>
    <row r="7727" hidden="1" x14ac:dyDescent="0.25"/>
    <row r="7728" hidden="1" x14ac:dyDescent="0.25"/>
    <row r="7729" hidden="1" x14ac:dyDescent="0.25"/>
    <row r="7730" hidden="1" x14ac:dyDescent="0.25"/>
    <row r="7731" hidden="1" x14ac:dyDescent="0.25"/>
    <row r="7732" hidden="1" x14ac:dyDescent="0.25"/>
    <row r="7733" hidden="1" x14ac:dyDescent="0.25"/>
    <row r="7734" hidden="1" x14ac:dyDescent="0.25"/>
    <row r="7735" hidden="1" x14ac:dyDescent="0.25"/>
    <row r="7736" hidden="1" x14ac:dyDescent="0.25"/>
    <row r="7737" hidden="1" x14ac:dyDescent="0.25"/>
    <row r="7738" hidden="1" x14ac:dyDescent="0.25"/>
    <row r="7739" hidden="1" x14ac:dyDescent="0.25"/>
    <row r="7740" hidden="1" x14ac:dyDescent="0.25"/>
    <row r="7741" hidden="1" x14ac:dyDescent="0.25"/>
    <row r="7742" hidden="1" x14ac:dyDescent="0.25"/>
    <row r="7743" hidden="1" x14ac:dyDescent="0.25"/>
    <row r="7744" hidden="1" x14ac:dyDescent="0.25"/>
    <row r="7745" hidden="1" x14ac:dyDescent="0.25"/>
    <row r="7746" hidden="1" x14ac:dyDescent="0.25"/>
    <row r="7747" hidden="1" x14ac:dyDescent="0.25"/>
    <row r="7748" hidden="1" x14ac:dyDescent="0.25"/>
    <row r="7749" hidden="1" x14ac:dyDescent="0.25"/>
    <row r="7750" hidden="1" x14ac:dyDescent="0.25"/>
    <row r="7751" hidden="1" x14ac:dyDescent="0.25"/>
    <row r="7752" hidden="1" x14ac:dyDescent="0.25"/>
    <row r="7753" hidden="1" x14ac:dyDescent="0.25"/>
    <row r="7754" hidden="1" x14ac:dyDescent="0.25"/>
    <row r="7755" hidden="1" x14ac:dyDescent="0.25"/>
    <row r="7756" hidden="1" x14ac:dyDescent="0.25"/>
    <row r="7757" hidden="1" x14ac:dyDescent="0.25"/>
    <row r="7758" hidden="1" x14ac:dyDescent="0.25"/>
    <row r="7759" hidden="1" x14ac:dyDescent="0.25"/>
    <row r="7760" hidden="1" x14ac:dyDescent="0.25"/>
    <row r="7761" hidden="1" x14ac:dyDescent="0.25"/>
    <row r="7762" hidden="1" x14ac:dyDescent="0.25"/>
    <row r="7763" hidden="1" x14ac:dyDescent="0.25"/>
    <row r="7764" hidden="1" x14ac:dyDescent="0.25"/>
    <row r="7765" hidden="1" x14ac:dyDescent="0.25"/>
    <row r="7766" hidden="1" x14ac:dyDescent="0.25"/>
    <row r="7767" hidden="1" x14ac:dyDescent="0.25"/>
    <row r="7768" hidden="1" x14ac:dyDescent="0.25"/>
    <row r="7769" hidden="1" x14ac:dyDescent="0.25"/>
    <row r="7770" hidden="1" x14ac:dyDescent="0.25"/>
    <row r="7771" hidden="1" x14ac:dyDescent="0.25"/>
    <row r="7772" hidden="1" x14ac:dyDescent="0.25"/>
    <row r="7773" hidden="1" x14ac:dyDescent="0.25"/>
    <row r="7774" hidden="1" x14ac:dyDescent="0.25"/>
    <row r="7775" hidden="1" x14ac:dyDescent="0.25"/>
    <row r="7776" hidden="1" x14ac:dyDescent="0.25"/>
    <row r="7777" hidden="1" x14ac:dyDescent="0.25"/>
    <row r="7778" hidden="1" x14ac:dyDescent="0.25"/>
    <row r="7779" hidden="1" x14ac:dyDescent="0.25"/>
    <row r="7780" hidden="1" x14ac:dyDescent="0.25"/>
    <row r="7781" hidden="1" x14ac:dyDescent="0.25"/>
    <row r="7782" hidden="1" x14ac:dyDescent="0.25"/>
    <row r="7783" hidden="1" x14ac:dyDescent="0.25"/>
    <row r="7784" hidden="1" x14ac:dyDescent="0.25"/>
    <row r="7785" hidden="1" x14ac:dyDescent="0.25"/>
    <row r="7786" hidden="1" x14ac:dyDescent="0.25"/>
    <row r="7787" hidden="1" x14ac:dyDescent="0.25"/>
    <row r="7788" hidden="1" x14ac:dyDescent="0.25"/>
    <row r="7789" hidden="1" x14ac:dyDescent="0.25"/>
    <row r="7790" hidden="1" x14ac:dyDescent="0.25"/>
    <row r="7791" hidden="1" x14ac:dyDescent="0.25"/>
    <row r="7792" hidden="1" x14ac:dyDescent="0.25"/>
    <row r="7793" hidden="1" x14ac:dyDescent="0.25"/>
    <row r="7794" hidden="1" x14ac:dyDescent="0.25"/>
    <row r="7795" hidden="1" x14ac:dyDescent="0.25"/>
    <row r="7796" hidden="1" x14ac:dyDescent="0.25"/>
    <row r="7797" hidden="1" x14ac:dyDescent="0.25"/>
    <row r="7798" hidden="1" x14ac:dyDescent="0.25"/>
    <row r="7799" hidden="1" x14ac:dyDescent="0.25"/>
    <row r="7800" hidden="1" x14ac:dyDescent="0.25"/>
    <row r="7801" hidden="1" x14ac:dyDescent="0.25"/>
    <row r="7802" hidden="1" x14ac:dyDescent="0.25"/>
    <row r="7803" hidden="1" x14ac:dyDescent="0.25"/>
    <row r="7804" hidden="1" x14ac:dyDescent="0.25"/>
    <row r="7805" hidden="1" x14ac:dyDescent="0.25"/>
    <row r="7806" hidden="1" x14ac:dyDescent="0.25"/>
    <row r="7807" hidden="1" x14ac:dyDescent="0.25"/>
    <row r="7808" hidden="1" x14ac:dyDescent="0.25"/>
    <row r="7809" hidden="1" x14ac:dyDescent="0.25"/>
    <row r="7810" hidden="1" x14ac:dyDescent="0.25"/>
    <row r="7811" hidden="1" x14ac:dyDescent="0.25"/>
    <row r="7812" hidden="1" x14ac:dyDescent="0.25"/>
    <row r="7813" hidden="1" x14ac:dyDescent="0.25"/>
    <row r="7814" hidden="1" x14ac:dyDescent="0.25"/>
    <row r="7815" hidden="1" x14ac:dyDescent="0.25"/>
    <row r="7816" hidden="1" x14ac:dyDescent="0.25"/>
    <row r="7817" hidden="1" x14ac:dyDescent="0.25"/>
    <row r="7818" hidden="1" x14ac:dyDescent="0.25"/>
    <row r="7819" hidden="1" x14ac:dyDescent="0.25"/>
    <row r="7820" hidden="1" x14ac:dyDescent="0.25"/>
    <row r="7821" hidden="1" x14ac:dyDescent="0.25"/>
    <row r="7822" hidden="1" x14ac:dyDescent="0.25"/>
    <row r="7823" hidden="1" x14ac:dyDescent="0.25"/>
    <row r="7824" hidden="1" x14ac:dyDescent="0.25"/>
    <row r="7825" hidden="1" x14ac:dyDescent="0.25"/>
    <row r="7826" hidden="1" x14ac:dyDescent="0.25"/>
    <row r="7827" hidden="1" x14ac:dyDescent="0.25"/>
    <row r="7828" hidden="1" x14ac:dyDescent="0.25"/>
    <row r="7829" hidden="1" x14ac:dyDescent="0.25"/>
    <row r="7830" hidden="1" x14ac:dyDescent="0.25"/>
    <row r="7831" hidden="1" x14ac:dyDescent="0.25"/>
    <row r="7832" hidden="1" x14ac:dyDescent="0.25"/>
    <row r="7833" hidden="1" x14ac:dyDescent="0.25"/>
    <row r="7834" hidden="1" x14ac:dyDescent="0.25"/>
    <row r="7835" hidden="1" x14ac:dyDescent="0.25"/>
    <row r="7836" hidden="1" x14ac:dyDescent="0.25"/>
    <row r="7837" hidden="1" x14ac:dyDescent="0.25"/>
    <row r="7838" hidden="1" x14ac:dyDescent="0.25"/>
    <row r="7839" hidden="1" x14ac:dyDescent="0.25"/>
    <row r="7840" hidden="1" x14ac:dyDescent="0.25"/>
    <row r="7841" hidden="1" x14ac:dyDescent="0.25"/>
    <row r="7842" hidden="1" x14ac:dyDescent="0.25"/>
    <row r="7843" hidden="1" x14ac:dyDescent="0.25"/>
    <row r="7844" hidden="1" x14ac:dyDescent="0.25"/>
    <row r="7845" hidden="1" x14ac:dyDescent="0.25"/>
    <row r="7846" hidden="1" x14ac:dyDescent="0.25"/>
    <row r="7847" hidden="1" x14ac:dyDescent="0.25"/>
    <row r="7848" hidden="1" x14ac:dyDescent="0.25"/>
    <row r="7849" hidden="1" x14ac:dyDescent="0.25"/>
    <row r="7850" hidden="1" x14ac:dyDescent="0.25"/>
    <row r="7851" hidden="1" x14ac:dyDescent="0.25"/>
    <row r="7852" hidden="1" x14ac:dyDescent="0.25"/>
    <row r="7853" hidden="1" x14ac:dyDescent="0.25"/>
    <row r="7854" hidden="1" x14ac:dyDescent="0.25"/>
    <row r="7855" hidden="1" x14ac:dyDescent="0.25"/>
    <row r="7856" hidden="1" x14ac:dyDescent="0.25"/>
    <row r="7857" hidden="1" x14ac:dyDescent="0.25"/>
    <row r="7858" hidden="1" x14ac:dyDescent="0.25"/>
    <row r="7859" hidden="1" x14ac:dyDescent="0.25"/>
    <row r="7860" hidden="1" x14ac:dyDescent="0.25"/>
    <row r="7861" hidden="1" x14ac:dyDescent="0.25"/>
    <row r="7862" hidden="1" x14ac:dyDescent="0.25"/>
    <row r="7863" hidden="1" x14ac:dyDescent="0.25"/>
    <row r="7864" hidden="1" x14ac:dyDescent="0.25"/>
    <row r="7865" hidden="1" x14ac:dyDescent="0.25"/>
    <row r="7866" hidden="1" x14ac:dyDescent="0.25"/>
    <row r="7867" hidden="1" x14ac:dyDescent="0.25"/>
    <row r="7868" hidden="1" x14ac:dyDescent="0.25"/>
    <row r="7869" hidden="1" x14ac:dyDescent="0.25"/>
    <row r="7870" hidden="1" x14ac:dyDescent="0.25"/>
    <row r="7871" hidden="1" x14ac:dyDescent="0.25"/>
    <row r="7872" hidden="1" x14ac:dyDescent="0.25"/>
    <row r="7873" hidden="1" x14ac:dyDescent="0.25"/>
    <row r="7874" hidden="1" x14ac:dyDescent="0.25"/>
    <row r="7875" hidden="1" x14ac:dyDescent="0.25"/>
    <row r="7876" hidden="1" x14ac:dyDescent="0.25"/>
    <row r="7877" hidden="1" x14ac:dyDescent="0.25"/>
    <row r="7878" hidden="1" x14ac:dyDescent="0.25"/>
    <row r="7879" hidden="1" x14ac:dyDescent="0.25"/>
    <row r="7880" hidden="1" x14ac:dyDescent="0.25"/>
    <row r="7881" hidden="1" x14ac:dyDescent="0.25"/>
    <row r="7882" hidden="1" x14ac:dyDescent="0.25"/>
    <row r="7883" hidden="1" x14ac:dyDescent="0.25"/>
    <row r="7884" hidden="1" x14ac:dyDescent="0.25"/>
    <row r="7885" hidden="1" x14ac:dyDescent="0.25"/>
    <row r="7886" hidden="1" x14ac:dyDescent="0.25"/>
    <row r="7887" hidden="1" x14ac:dyDescent="0.25"/>
    <row r="7888" hidden="1" x14ac:dyDescent="0.25"/>
    <row r="7889" hidden="1" x14ac:dyDescent="0.25"/>
    <row r="7890" hidden="1" x14ac:dyDescent="0.25"/>
    <row r="7891" hidden="1" x14ac:dyDescent="0.25"/>
    <row r="7892" hidden="1" x14ac:dyDescent="0.25"/>
    <row r="7893" hidden="1" x14ac:dyDescent="0.25"/>
    <row r="7894" hidden="1" x14ac:dyDescent="0.25"/>
    <row r="7895" hidden="1" x14ac:dyDescent="0.25"/>
    <row r="7896" hidden="1" x14ac:dyDescent="0.25"/>
    <row r="7897" hidden="1" x14ac:dyDescent="0.25"/>
    <row r="7898" hidden="1" x14ac:dyDescent="0.25"/>
    <row r="7899" hidden="1" x14ac:dyDescent="0.25"/>
    <row r="7900" hidden="1" x14ac:dyDescent="0.25"/>
    <row r="7901" hidden="1" x14ac:dyDescent="0.25"/>
    <row r="7902" hidden="1" x14ac:dyDescent="0.25"/>
    <row r="7903" hidden="1" x14ac:dyDescent="0.25"/>
    <row r="7904" hidden="1" x14ac:dyDescent="0.25"/>
    <row r="7905" hidden="1" x14ac:dyDescent="0.25"/>
    <row r="7906" hidden="1" x14ac:dyDescent="0.25"/>
    <row r="7907" hidden="1" x14ac:dyDescent="0.25"/>
    <row r="7908" hidden="1" x14ac:dyDescent="0.25"/>
    <row r="7909" hidden="1" x14ac:dyDescent="0.25"/>
    <row r="7910" hidden="1" x14ac:dyDescent="0.25"/>
    <row r="7911" hidden="1" x14ac:dyDescent="0.25"/>
    <row r="7912" hidden="1" x14ac:dyDescent="0.25"/>
    <row r="7913" hidden="1" x14ac:dyDescent="0.25"/>
    <row r="7914" hidden="1" x14ac:dyDescent="0.25"/>
    <row r="7915" hidden="1" x14ac:dyDescent="0.25"/>
    <row r="7916" hidden="1" x14ac:dyDescent="0.25"/>
    <row r="7917" hidden="1" x14ac:dyDescent="0.25"/>
    <row r="7918" hidden="1" x14ac:dyDescent="0.25"/>
    <row r="7919" hidden="1" x14ac:dyDescent="0.25"/>
    <row r="7920" hidden="1" x14ac:dyDescent="0.25"/>
    <row r="7921" hidden="1" x14ac:dyDescent="0.25"/>
    <row r="7922" hidden="1" x14ac:dyDescent="0.25"/>
    <row r="7923" hidden="1" x14ac:dyDescent="0.25"/>
    <row r="7924" hidden="1" x14ac:dyDescent="0.25"/>
    <row r="7925" hidden="1" x14ac:dyDescent="0.25"/>
    <row r="7926" hidden="1" x14ac:dyDescent="0.25"/>
    <row r="7927" hidden="1" x14ac:dyDescent="0.25"/>
    <row r="7928" hidden="1" x14ac:dyDescent="0.25"/>
    <row r="7929" hidden="1" x14ac:dyDescent="0.25"/>
    <row r="7930" hidden="1" x14ac:dyDescent="0.25"/>
    <row r="7931" hidden="1" x14ac:dyDescent="0.25"/>
    <row r="7932" hidden="1" x14ac:dyDescent="0.25"/>
    <row r="7933" hidden="1" x14ac:dyDescent="0.25"/>
    <row r="7934" hidden="1" x14ac:dyDescent="0.25"/>
    <row r="7935" hidden="1" x14ac:dyDescent="0.25"/>
    <row r="7936" hidden="1" x14ac:dyDescent="0.25"/>
    <row r="7937" hidden="1" x14ac:dyDescent="0.25"/>
    <row r="7938" hidden="1" x14ac:dyDescent="0.25"/>
    <row r="7939" hidden="1" x14ac:dyDescent="0.25"/>
    <row r="7940" hidden="1" x14ac:dyDescent="0.25"/>
    <row r="7941" hidden="1" x14ac:dyDescent="0.25"/>
    <row r="7942" hidden="1" x14ac:dyDescent="0.25"/>
    <row r="7943" hidden="1" x14ac:dyDescent="0.25"/>
    <row r="7944" hidden="1" x14ac:dyDescent="0.25"/>
    <row r="7945" hidden="1" x14ac:dyDescent="0.25"/>
    <row r="7946" hidden="1" x14ac:dyDescent="0.25"/>
    <row r="7947" hidden="1" x14ac:dyDescent="0.25"/>
    <row r="7948" hidden="1" x14ac:dyDescent="0.25"/>
    <row r="7949" hidden="1" x14ac:dyDescent="0.25"/>
    <row r="7950" hidden="1" x14ac:dyDescent="0.25"/>
    <row r="7951" hidden="1" x14ac:dyDescent="0.25"/>
    <row r="7952" hidden="1" x14ac:dyDescent="0.25"/>
    <row r="7953" hidden="1" x14ac:dyDescent="0.25"/>
    <row r="7954" hidden="1" x14ac:dyDescent="0.25"/>
    <row r="7955" hidden="1" x14ac:dyDescent="0.25"/>
    <row r="7956" hidden="1" x14ac:dyDescent="0.25"/>
    <row r="7957" hidden="1" x14ac:dyDescent="0.25"/>
    <row r="7958" hidden="1" x14ac:dyDescent="0.25"/>
    <row r="7959" hidden="1" x14ac:dyDescent="0.25"/>
    <row r="7960" hidden="1" x14ac:dyDescent="0.25"/>
    <row r="7961" hidden="1" x14ac:dyDescent="0.25"/>
    <row r="7962" hidden="1" x14ac:dyDescent="0.25"/>
    <row r="7963" hidden="1" x14ac:dyDescent="0.25"/>
    <row r="7964" hidden="1" x14ac:dyDescent="0.25"/>
    <row r="7965" hidden="1" x14ac:dyDescent="0.25"/>
    <row r="7966" hidden="1" x14ac:dyDescent="0.25"/>
    <row r="7967" hidden="1" x14ac:dyDescent="0.25"/>
    <row r="7968" hidden="1" x14ac:dyDescent="0.25"/>
    <row r="7969" hidden="1" x14ac:dyDescent="0.25"/>
    <row r="7970" hidden="1" x14ac:dyDescent="0.25"/>
    <row r="7971" hidden="1" x14ac:dyDescent="0.25"/>
    <row r="7972" hidden="1" x14ac:dyDescent="0.25"/>
    <row r="7973" hidden="1" x14ac:dyDescent="0.25"/>
    <row r="7974" hidden="1" x14ac:dyDescent="0.25"/>
    <row r="7975" hidden="1" x14ac:dyDescent="0.25"/>
    <row r="7976" hidden="1" x14ac:dyDescent="0.25"/>
    <row r="7977" hidden="1" x14ac:dyDescent="0.25"/>
    <row r="7978" hidden="1" x14ac:dyDescent="0.25"/>
    <row r="7979" hidden="1" x14ac:dyDescent="0.25"/>
    <row r="7980" hidden="1" x14ac:dyDescent="0.25"/>
    <row r="7981" hidden="1" x14ac:dyDescent="0.25"/>
    <row r="7982" hidden="1" x14ac:dyDescent="0.25"/>
    <row r="7983" hidden="1" x14ac:dyDescent="0.25"/>
    <row r="7984" hidden="1" x14ac:dyDescent="0.25"/>
    <row r="7985" hidden="1" x14ac:dyDescent="0.25"/>
    <row r="7986" hidden="1" x14ac:dyDescent="0.25"/>
    <row r="7987" hidden="1" x14ac:dyDescent="0.25"/>
    <row r="7988" hidden="1" x14ac:dyDescent="0.25"/>
    <row r="7989" hidden="1" x14ac:dyDescent="0.25"/>
    <row r="7990" hidden="1" x14ac:dyDescent="0.25"/>
    <row r="7991" hidden="1" x14ac:dyDescent="0.25"/>
    <row r="7992" hidden="1" x14ac:dyDescent="0.25"/>
    <row r="7993" hidden="1" x14ac:dyDescent="0.25"/>
    <row r="7994" hidden="1" x14ac:dyDescent="0.25"/>
    <row r="7995" hidden="1" x14ac:dyDescent="0.25"/>
    <row r="7996" hidden="1" x14ac:dyDescent="0.25"/>
    <row r="7997" hidden="1" x14ac:dyDescent="0.25"/>
    <row r="7998" hidden="1" x14ac:dyDescent="0.25"/>
    <row r="7999" hidden="1" x14ac:dyDescent="0.25"/>
    <row r="8000" hidden="1" x14ac:dyDescent="0.25"/>
    <row r="8001" hidden="1" x14ac:dyDescent="0.25"/>
    <row r="8002" hidden="1" x14ac:dyDescent="0.25"/>
    <row r="8003" hidden="1" x14ac:dyDescent="0.25"/>
    <row r="8004" hidden="1" x14ac:dyDescent="0.25"/>
    <row r="8005" hidden="1" x14ac:dyDescent="0.25"/>
    <row r="8006" hidden="1" x14ac:dyDescent="0.25"/>
    <row r="8007" hidden="1" x14ac:dyDescent="0.25"/>
    <row r="8008" hidden="1" x14ac:dyDescent="0.25"/>
    <row r="8009" hidden="1" x14ac:dyDescent="0.25"/>
    <row r="8010" hidden="1" x14ac:dyDescent="0.25"/>
    <row r="8011" hidden="1" x14ac:dyDescent="0.25"/>
    <row r="8012" hidden="1" x14ac:dyDescent="0.25"/>
    <row r="8013" hidden="1" x14ac:dyDescent="0.25"/>
    <row r="8014" hidden="1" x14ac:dyDescent="0.25"/>
    <row r="8015" hidden="1" x14ac:dyDescent="0.25"/>
    <row r="8016" hidden="1" x14ac:dyDescent="0.25"/>
    <row r="8017" hidden="1" x14ac:dyDescent="0.25"/>
    <row r="8018" hidden="1" x14ac:dyDescent="0.25"/>
    <row r="8019" hidden="1" x14ac:dyDescent="0.25"/>
    <row r="8020" hidden="1" x14ac:dyDescent="0.25"/>
    <row r="8021" hidden="1" x14ac:dyDescent="0.25"/>
    <row r="8022" hidden="1" x14ac:dyDescent="0.25"/>
    <row r="8023" hidden="1" x14ac:dyDescent="0.25"/>
    <row r="8024" hidden="1" x14ac:dyDescent="0.25"/>
    <row r="8025" hidden="1" x14ac:dyDescent="0.25"/>
    <row r="8026" hidden="1" x14ac:dyDescent="0.25"/>
    <row r="8027" hidden="1" x14ac:dyDescent="0.25"/>
    <row r="8028" hidden="1" x14ac:dyDescent="0.25"/>
    <row r="8029" hidden="1" x14ac:dyDescent="0.25"/>
    <row r="8030" hidden="1" x14ac:dyDescent="0.25"/>
    <row r="8031" hidden="1" x14ac:dyDescent="0.25"/>
    <row r="8032" hidden="1" x14ac:dyDescent="0.25"/>
    <row r="8033" hidden="1" x14ac:dyDescent="0.25"/>
    <row r="8034" hidden="1" x14ac:dyDescent="0.25"/>
    <row r="8035" hidden="1" x14ac:dyDescent="0.25"/>
    <row r="8036" hidden="1" x14ac:dyDescent="0.25"/>
    <row r="8037" hidden="1" x14ac:dyDescent="0.25"/>
    <row r="8038" hidden="1" x14ac:dyDescent="0.25"/>
    <row r="8039" hidden="1" x14ac:dyDescent="0.25"/>
    <row r="8040" hidden="1" x14ac:dyDescent="0.25"/>
    <row r="8041" hidden="1" x14ac:dyDescent="0.25"/>
    <row r="8042" hidden="1" x14ac:dyDescent="0.25"/>
    <row r="8043" hidden="1" x14ac:dyDescent="0.25"/>
    <row r="8044" hidden="1" x14ac:dyDescent="0.25"/>
    <row r="8045" hidden="1" x14ac:dyDescent="0.25"/>
    <row r="8046" hidden="1" x14ac:dyDescent="0.25"/>
    <row r="8047" hidden="1" x14ac:dyDescent="0.25"/>
    <row r="8048" hidden="1" x14ac:dyDescent="0.25"/>
    <row r="8049" hidden="1" x14ac:dyDescent="0.25"/>
    <row r="8050" hidden="1" x14ac:dyDescent="0.25"/>
    <row r="8051" hidden="1" x14ac:dyDescent="0.25"/>
    <row r="8052" hidden="1" x14ac:dyDescent="0.25"/>
    <row r="8053" hidden="1" x14ac:dyDescent="0.25"/>
    <row r="8054" hidden="1" x14ac:dyDescent="0.25"/>
    <row r="8055" hidden="1" x14ac:dyDescent="0.25"/>
    <row r="8056" hidden="1" x14ac:dyDescent="0.25"/>
    <row r="8057" hidden="1" x14ac:dyDescent="0.25"/>
    <row r="8058" hidden="1" x14ac:dyDescent="0.25"/>
    <row r="8059" hidden="1" x14ac:dyDescent="0.25"/>
    <row r="8060" hidden="1" x14ac:dyDescent="0.25"/>
    <row r="8061" hidden="1" x14ac:dyDescent="0.25"/>
    <row r="8062" hidden="1" x14ac:dyDescent="0.25"/>
    <row r="8063" hidden="1" x14ac:dyDescent="0.25"/>
    <row r="8064" hidden="1" x14ac:dyDescent="0.25"/>
    <row r="8065" hidden="1" x14ac:dyDescent="0.25"/>
    <row r="8066" hidden="1" x14ac:dyDescent="0.25"/>
    <row r="8067" hidden="1" x14ac:dyDescent="0.25"/>
    <row r="8068" hidden="1" x14ac:dyDescent="0.25"/>
    <row r="8069" hidden="1" x14ac:dyDescent="0.25"/>
    <row r="8070" hidden="1" x14ac:dyDescent="0.25"/>
    <row r="8071" hidden="1" x14ac:dyDescent="0.25"/>
    <row r="8072" hidden="1" x14ac:dyDescent="0.25"/>
    <row r="8073" hidden="1" x14ac:dyDescent="0.25"/>
    <row r="8074" hidden="1" x14ac:dyDescent="0.25"/>
    <row r="8075" hidden="1" x14ac:dyDescent="0.25"/>
    <row r="8076" hidden="1" x14ac:dyDescent="0.25"/>
    <row r="8077" hidden="1" x14ac:dyDescent="0.25"/>
    <row r="8078" hidden="1" x14ac:dyDescent="0.25"/>
    <row r="8079" hidden="1" x14ac:dyDescent="0.25"/>
    <row r="8080" hidden="1" x14ac:dyDescent="0.25"/>
    <row r="8081" hidden="1" x14ac:dyDescent="0.25"/>
    <row r="8082" hidden="1" x14ac:dyDescent="0.25"/>
    <row r="8083" hidden="1" x14ac:dyDescent="0.25"/>
    <row r="8084" hidden="1" x14ac:dyDescent="0.25"/>
    <row r="8085" hidden="1" x14ac:dyDescent="0.25"/>
    <row r="8086" hidden="1" x14ac:dyDescent="0.25"/>
    <row r="8087" hidden="1" x14ac:dyDescent="0.25"/>
    <row r="8088" hidden="1" x14ac:dyDescent="0.25"/>
    <row r="8089" hidden="1" x14ac:dyDescent="0.25"/>
    <row r="8090" hidden="1" x14ac:dyDescent="0.25"/>
    <row r="8091" hidden="1" x14ac:dyDescent="0.25"/>
    <row r="8092" hidden="1" x14ac:dyDescent="0.25"/>
    <row r="8093" hidden="1" x14ac:dyDescent="0.25"/>
    <row r="8094" hidden="1" x14ac:dyDescent="0.25"/>
    <row r="8095" hidden="1" x14ac:dyDescent="0.25"/>
    <row r="8096" hidden="1" x14ac:dyDescent="0.25"/>
    <row r="8097" hidden="1" x14ac:dyDescent="0.25"/>
    <row r="8098" hidden="1" x14ac:dyDescent="0.25"/>
    <row r="8099" hidden="1" x14ac:dyDescent="0.25"/>
    <row r="8100" hidden="1" x14ac:dyDescent="0.25"/>
    <row r="8101" hidden="1" x14ac:dyDescent="0.25"/>
    <row r="8102" hidden="1" x14ac:dyDescent="0.25"/>
    <row r="8103" hidden="1" x14ac:dyDescent="0.25"/>
    <row r="8104" hidden="1" x14ac:dyDescent="0.25"/>
    <row r="8105" hidden="1" x14ac:dyDescent="0.25"/>
    <row r="8106" hidden="1" x14ac:dyDescent="0.25"/>
    <row r="8107" hidden="1" x14ac:dyDescent="0.25"/>
    <row r="8108" hidden="1" x14ac:dyDescent="0.25"/>
    <row r="8109" hidden="1" x14ac:dyDescent="0.25"/>
    <row r="8110" hidden="1" x14ac:dyDescent="0.25"/>
    <row r="8111" hidden="1" x14ac:dyDescent="0.25"/>
    <row r="8112" hidden="1" x14ac:dyDescent="0.25"/>
    <row r="8113" hidden="1" x14ac:dyDescent="0.25"/>
    <row r="8114" hidden="1" x14ac:dyDescent="0.25"/>
    <row r="8115" hidden="1" x14ac:dyDescent="0.25"/>
    <row r="8116" hidden="1" x14ac:dyDescent="0.25"/>
    <row r="8117" hidden="1" x14ac:dyDescent="0.25"/>
    <row r="8118" hidden="1" x14ac:dyDescent="0.25"/>
    <row r="8119" hidden="1" x14ac:dyDescent="0.25"/>
    <row r="8120" hidden="1" x14ac:dyDescent="0.25"/>
    <row r="8121" hidden="1" x14ac:dyDescent="0.25"/>
    <row r="8122" hidden="1" x14ac:dyDescent="0.25"/>
    <row r="8123" hidden="1" x14ac:dyDescent="0.25"/>
    <row r="8124" hidden="1" x14ac:dyDescent="0.25"/>
    <row r="8125" hidden="1" x14ac:dyDescent="0.25"/>
    <row r="8126" hidden="1" x14ac:dyDescent="0.25"/>
    <row r="8127" hidden="1" x14ac:dyDescent="0.25"/>
    <row r="8128" hidden="1" x14ac:dyDescent="0.25"/>
    <row r="8129" hidden="1" x14ac:dyDescent="0.25"/>
    <row r="8130" hidden="1" x14ac:dyDescent="0.25"/>
    <row r="8131" hidden="1" x14ac:dyDescent="0.25"/>
    <row r="8132" hidden="1" x14ac:dyDescent="0.25"/>
    <row r="8133" hidden="1" x14ac:dyDescent="0.25"/>
    <row r="8134" hidden="1" x14ac:dyDescent="0.25"/>
    <row r="8135" hidden="1" x14ac:dyDescent="0.25"/>
    <row r="8136" hidden="1" x14ac:dyDescent="0.25"/>
    <row r="8137" hidden="1" x14ac:dyDescent="0.25"/>
    <row r="8138" hidden="1" x14ac:dyDescent="0.25"/>
    <row r="8139" hidden="1" x14ac:dyDescent="0.25"/>
    <row r="8140" hidden="1" x14ac:dyDescent="0.25"/>
    <row r="8141" hidden="1" x14ac:dyDescent="0.25"/>
    <row r="8142" hidden="1" x14ac:dyDescent="0.25"/>
    <row r="8143" hidden="1" x14ac:dyDescent="0.25"/>
    <row r="8144" hidden="1" x14ac:dyDescent="0.25"/>
    <row r="8145" hidden="1" x14ac:dyDescent="0.25"/>
    <row r="8146" hidden="1" x14ac:dyDescent="0.25"/>
    <row r="8147" hidden="1" x14ac:dyDescent="0.25"/>
    <row r="8148" hidden="1" x14ac:dyDescent="0.25"/>
    <row r="8149" hidden="1" x14ac:dyDescent="0.25"/>
    <row r="8150" hidden="1" x14ac:dyDescent="0.25"/>
    <row r="8151" hidden="1" x14ac:dyDescent="0.25"/>
    <row r="8152" hidden="1" x14ac:dyDescent="0.25"/>
    <row r="8153" hidden="1" x14ac:dyDescent="0.25"/>
    <row r="8154" hidden="1" x14ac:dyDescent="0.25"/>
    <row r="8155" hidden="1" x14ac:dyDescent="0.25"/>
    <row r="8156" hidden="1" x14ac:dyDescent="0.25"/>
    <row r="8157" hidden="1" x14ac:dyDescent="0.25"/>
    <row r="8158" hidden="1" x14ac:dyDescent="0.25"/>
    <row r="8159" hidden="1" x14ac:dyDescent="0.25"/>
    <row r="8160" hidden="1" x14ac:dyDescent="0.25"/>
    <row r="8161" hidden="1" x14ac:dyDescent="0.25"/>
    <row r="8162" hidden="1" x14ac:dyDescent="0.25"/>
    <row r="8163" hidden="1" x14ac:dyDescent="0.25"/>
    <row r="8164" hidden="1" x14ac:dyDescent="0.25"/>
    <row r="8165" hidden="1" x14ac:dyDescent="0.25"/>
    <row r="8166" hidden="1" x14ac:dyDescent="0.25"/>
    <row r="8167" hidden="1" x14ac:dyDescent="0.25"/>
    <row r="8168" hidden="1" x14ac:dyDescent="0.25"/>
    <row r="8169" hidden="1" x14ac:dyDescent="0.25"/>
    <row r="8170" hidden="1" x14ac:dyDescent="0.25"/>
    <row r="8171" hidden="1" x14ac:dyDescent="0.25"/>
    <row r="8172" hidden="1" x14ac:dyDescent="0.25"/>
    <row r="8173" hidden="1" x14ac:dyDescent="0.25"/>
    <row r="8174" hidden="1" x14ac:dyDescent="0.25"/>
    <row r="8175" hidden="1" x14ac:dyDescent="0.25"/>
    <row r="8176" hidden="1" x14ac:dyDescent="0.25"/>
    <row r="8177" hidden="1" x14ac:dyDescent="0.25"/>
    <row r="8178" hidden="1" x14ac:dyDescent="0.25"/>
    <row r="8179" hidden="1" x14ac:dyDescent="0.25"/>
    <row r="8180" hidden="1" x14ac:dyDescent="0.25"/>
    <row r="8181" hidden="1" x14ac:dyDescent="0.25"/>
    <row r="8182" hidden="1" x14ac:dyDescent="0.25"/>
    <row r="8183" hidden="1" x14ac:dyDescent="0.25"/>
    <row r="8184" hidden="1" x14ac:dyDescent="0.25"/>
    <row r="8185" hidden="1" x14ac:dyDescent="0.25"/>
    <row r="8186" hidden="1" x14ac:dyDescent="0.25"/>
    <row r="8187" hidden="1" x14ac:dyDescent="0.25"/>
    <row r="8188" hidden="1" x14ac:dyDescent="0.25"/>
    <row r="8189" hidden="1" x14ac:dyDescent="0.25"/>
    <row r="8190" hidden="1" x14ac:dyDescent="0.25"/>
    <row r="8191" hidden="1" x14ac:dyDescent="0.25"/>
    <row r="8192" hidden="1" x14ac:dyDescent="0.25"/>
    <row r="8193" hidden="1" x14ac:dyDescent="0.25"/>
    <row r="8194" hidden="1" x14ac:dyDescent="0.25"/>
    <row r="8195" hidden="1" x14ac:dyDescent="0.25"/>
    <row r="8196" hidden="1" x14ac:dyDescent="0.25"/>
    <row r="8197" hidden="1" x14ac:dyDescent="0.25"/>
    <row r="8198" hidden="1" x14ac:dyDescent="0.25"/>
    <row r="8199" hidden="1" x14ac:dyDescent="0.25"/>
    <row r="8200" hidden="1" x14ac:dyDescent="0.25"/>
    <row r="8201" hidden="1" x14ac:dyDescent="0.25"/>
    <row r="8202" hidden="1" x14ac:dyDescent="0.25"/>
    <row r="8203" hidden="1" x14ac:dyDescent="0.25"/>
    <row r="8204" hidden="1" x14ac:dyDescent="0.25"/>
    <row r="8205" hidden="1" x14ac:dyDescent="0.25"/>
    <row r="8206" hidden="1" x14ac:dyDescent="0.25"/>
    <row r="8207" hidden="1" x14ac:dyDescent="0.25"/>
    <row r="8208" hidden="1" x14ac:dyDescent="0.25"/>
    <row r="8209" hidden="1" x14ac:dyDescent="0.25"/>
    <row r="8210" hidden="1" x14ac:dyDescent="0.25"/>
    <row r="8211" hidden="1" x14ac:dyDescent="0.25"/>
    <row r="8212" hidden="1" x14ac:dyDescent="0.25"/>
    <row r="8213" hidden="1" x14ac:dyDescent="0.25"/>
    <row r="8214" hidden="1" x14ac:dyDescent="0.25"/>
    <row r="8215" hidden="1" x14ac:dyDescent="0.25"/>
    <row r="8216" hidden="1" x14ac:dyDescent="0.25"/>
    <row r="8217" hidden="1" x14ac:dyDescent="0.25"/>
    <row r="8218" hidden="1" x14ac:dyDescent="0.25"/>
    <row r="8219" hidden="1" x14ac:dyDescent="0.25"/>
    <row r="8220" hidden="1" x14ac:dyDescent="0.25"/>
    <row r="8221" hidden="1" x14ac:dyDescent="0.25"/>
    <row r="8222" hidden="1" x14ac:dyDescent="0.25"/>
    <row r="8223" hidden="1" x14ac:dyDescent="0.25"/>
    <row r="8224" hidden="1" x14ac:dyDescent="0.25"/>
    <row r="8225" hidden="1" x14ac:dyDescent="0.25"/>
    <row r="8226" hidden="1" x14ac:dyDescent="0.25"/>
    <row r="8227" hidden="1" x14ac:dyDescent="0.25"/>
    <row r="8228" hidden="1" x14ac:dyDescent="0.25"/>
    <row r="8229" hidden="1" x14ac:dyDescent="0.25"/>
    <row r="8230" hidden="1" x14ac:dyDescent="0.25"/>
    <row r="8231" hidden="1" x14ac:dyDescent="0.25"/>
    <row r="8232" hidden="1" x14ac:dyDescent="0.25"/>
    <row r="8233" hidden="1" x14ac:dyDescent="0.25"/>
    <row r="8234" hidden="1" x14ac:dyDescent="0.25"/>
    <row r="8235" hidden="1" x14ac:dyDescent="0.25"/>
    <row r="8236" hidden="1" x14ac:dyDescent="0.25"/>
    <row r="8237" hidden="1" x14ac:dyDescent="0.25"/>
    <row r="8238" hidden="1" x14ac:dyDescent="0.25"/>
    <row r="8239" hidden="1" x14ac:dyDescent="0.25"/>
    <row r="8240" hidden="1" x14ac:dyDescent="0.25"/>
    <row r="8241" hidden="1" x14ac:dyDescent="0.25"/>
    <row r="8242" hidden="1" x14ac:dyDescent="0.25"/>
    <row r="8243" hidden="1" x14ac:dyDescent="0.25"/>
    <row r="8244" hidden="1" x14ac:dyDescent="0.25"/>
    <row r="8245" hidden="1" x14ac:dyDescent="0.25"/>
    <row r="8246" hidden="1" x14ac:dyDescent="0.25"/>
    <row r="8247" hidden="1" x14ac:dyDescent="0.25"/>
    <row r="8248" hidden="1" x14ac:dyDescent="0.25"/>
    <row r="8249" hidden="1" x14ac:dyDescent="0.25"/>
    <row r="8250" hidden="1" x14ac:dyDescent="0.25"/>
    <row r="8251" hidden="1" x14ac:dyDescent="0.25"/>
    <row r="8252" hidden="1" x14ac:dyDescent="0.25"/>
    <row r="8253" hidden="1" x14ac:dyDescent="0.25"/>
    <row r="8254" hidden="1" x14ac:dyDescent="0.25"/>
    <row r="8255" hidden="1" x14ac:dyDescent="0.25"/>
    <row r="8256" hidden="1" x14ac:dyDescent="0.25"/>
    <row r="8257" hidden="1" x14ac:dyDescent="0.25"/>
    <row r="8258" hidden="1" x14ac:dyDescent="0.25"/>
    <row r="8259" hidden="1" x14ac:dyDescent="0.25"/>
    <row r="8260" hidden="1" x14ac:dyDescent="0.25"/>
    <row r="8261" hidden="1" x14ac:dyDescent="0.25"/>
    <row r="8262" hidden="1" x14ac:dyDescent="0.25"/>
    <row r="8263" hidden="1" x14ac:dyDescent="0.25"/>
    <row r="8264" hidden="1" x14ac:dyDescent="0.25"/>
    <row r="8265" hidden="1" x14ac:dyDescent="0.25"/>
    <row r="8266" hidden="1" x14ac:dyDescent="0.25"/>
    <row r="8267" hidden="1" x14ac:dyDescent="0.25"/>
    <row r="8268" hidden="1" x14ac:dyDescent="0.25"/>
    <row r="8269" hidden="1" x14ac:dyDescent="0.25"/>
    <row r="8270" hidden="1" x14ac:dyDescent="0.25"/>
    <row r="8271" hidden="1" x14ac:dyDescent="0.25"/>
    <row r="8272" hidden="1" x14ac:dyDescent="0.25"/>
    <row r="8273" hidden="1" x14ac:dyDescent="0.25"/>
    <row r="8274" hidden="1" x14ac:dyDescent="0.25"/>
    <row r="8275" hidden="1" x14ac:dyDescent="0.25"/>
    <row r="8276" hidden="1" x14ac:dyDescent="0.25"/>
    <row r="8277" hidden="1" x14ac:dyDescent="0.25"/>
    <row r="8278" hidden="1" x14ac:dyDescent="0.25"/>
    <row r="8279" hidden="1" x14ac:dyDescent="0.25"/>
    <row r="8280" hidden="1" x14ac:dyDescent="0.25"/>
    <row r="8281" hidden="1" x14ac:dyDescent="0.25"/>
    <row r="8282" hidden="1" x14ac:dyDescent="0.25"/>
    <row r="8283" hidden="1" x14ac:dyDescent="0.25"/>
    <row r="8284" hidden="1" x14ac:dyDescent="0.25"/>
    <row r="8285" hidden="1" x14ac:dyDescent="0.25"/>
    <row r="8286" hidden="1" x14ac:dyDescent="0.25"/>
    <row r="8287" hidden="1" x14ac:dyDescent="0.25"/>
    <row r="8288" hidden="1" x14ac:dyDescent="0.25"/>
    <row r="8289" hidden="1" x14ac:dyDescent="0.25"/>
    <row r="8290" hidden="1" x14ac:dyDescent="0.25"/>
    <row r="8291" hidden="1" x14ac:dyDescent="0.25"/>
    <row r="8292" hidden="1" x14ac:dyDescent="0.25"/>
    <row r="8293" hidden="1" x14ac:dyDescent="0.25"/>
    <row r="8294" hidden="1" x14ac:dyDescent="0.25"/>
    <row r="8295" hidden="1" x14ac:dyDescent="0.25"/>
    <row r="8296" hidden="1" x14ac:dyDescent="0.25"/>
    <row r="8297" hidden="1" x14ac:dyDescent="0.25"/>
    <row r="8298" hidden="1" x14ac:dyDescent="0.25"/>
    <row r="8299" hidden="1" x14ac:dyDescent="0.25"/>
    <row r="8300" hidden="1" x14ac:dyDescent="0.25"/>
    <row r="8301" hidden="1" x14ac:dyDescent="0.25"/>
    <row r="8302" hidden="1" x14ac:dyDescent="0.25"/>
    <row r="8303" hidden="1" x14ac:dyDescent="0.25"/>
    <row r="8304" hidden="1" x14ac:dyDescent="0.25"/>
    <row r="8305" hidden="1" x14ac:dyDescent="0.25"/>
    <row r="8306" hidden="1" x14ac:dyDescent="0.25"/>
    <row r="8307" hidden="1" x14ac:dyDescent="0.25"/>
    <row r="8308" hidden="1" x14ac:dyDescent="0.25"/>
    <row r="8309" hidden="1" x14ac:dyDescent="0.25"/>
    <row r="8310" hidden="1" x14ac:dyDescent="0.25"/>
    <row r="8311" hidden="1" x14ac:dyDescent="0.25"/>
    <row r="8312" hidden="1" x14ac:dyDescent="0.25"/>
    <row r="8313" hidden="1" x14ac:dyDescent="0.25"/>
    <row r="8314" hidden="1" x14ac:dyDescent="0.25"/>
    <row r="8315" hidden="1" x14ac:dyDescent="0.25"/>
    <row r="8316" hidden="1" x14ac:dyDescent="0.25"/>
    <row r="8317" hidden="1" x14ac:dyDescent="0.25"/>
    <row r="8318" hidden="1" x14ac:dyDescent="0.25"/>
    <row r="8319" hidden="1" x14ac:dyDescent="0.25"/>
    <row r="8320" hidden="1" x14ac:dyDescent="0.25"/>
    <row r="8321" hidden="1" x14ac:dyDescent="0.25"/>
    <row r="8322" hidden="1" x14ac:dyDescent="0.25"/>
    <row r="8323" hidden="1" x14ac:dyDescent="0.25"/>
    <row r="8324" hidden="1" x14ac:dyDescent="0.25"/>
    <row r="8325" hidden="1" x14ac:dyDescent="0.25"/>
    <row r="8326" hidden="1" x14ac:dyDescent="0.25"/>
    <row r="8327" hidden="1" x14ac:dyDescent="0.25"/>
    <row r="8328" hidden="1" x14ac:dyDescent="0.25"/>
    <row r="8329" hidden="1" x14ac:dyDescent="0.25"/>
    <row r="8330" hidden="1" x14ac:dyDescent="0.25"/>
    <row r="8331" hidden="1" x14ac:dyDescent="0.25"/>
    <row r="8332" hidden="1" x14ac:dyDescent="0.25"/>
    <row r="8333" hidden="1" x14ac:dyDescent="0.25"/>
    <row r="8334" hidden="1" x14ac:dyDescent="0.25"/>
    <row r="8335" hidden="1" x14ac:dyDescent="0.25"/>
    <row r="8336" hidden="1" x14ac:dyDescent="0.25"/>
    <row r="8337" hidden="1" x14ac:dyDescent="0.25"/>
    <row r="8338" hidden="1" x14ac:dyDescent="0.25"/>
    <row r="8339" hidden="1" x14ac:dyDescent="0.25"/>
    <row r="8340" hidden="1" x14ac:dyDescent="0.25"/>
    <row r="8341" hidden="1" x14ac:dyDescent="0.25"/>
    <row r="8342" hidden="1" x14ac:dyDescent="0.25"/>
    <row r="8343" hidden="1" x14ac:dyDescent="0.25"/>
    <row r="8344" hidden="1" x14ac:dyDescent="0.25"/>
    <row r="8345" hidden="1" x14ac:dyDescent="0.25"/>
    <row r="8346" hidden="1" x14ac:dyDescent="0.25"/>
    <row r="8347" hidden="1" x14ac:dyDescent="0.25"/>
    <row r="8348" hidden="1" x14ac:dyDescent="0.25"/>
    <row r="8349" hidden="1" x14ac:dyDescent="0.25"/>
    <row r="8350" hidden="1" x14ac:dyDescent="0.25"/>
    <row r="8351" hidden="1" x14ac:dyDescent="0.25"/>
    <row r="8352" hidden="1" x14ac:dyDescent="0.25"/>
    <row r="8353" hidden="1" x14ac:dyDescent="0.25"/>
    <row r="8354" hidden="1" x14ac:dyDescent="0.25"/>
    <row r="8355" hidden="1" x14ac:dyDescent="0.25"/>
    <row r="8356" hidden="1" x14ac:dyDescent="0.25"/>
    <row r="8357" hidden="1" x14ac:dyDescent="0.25"/>
    <row r="8358" hidden="1" x14ac:dyDescent="0.25"/>
    <row r="8359" hidden="1" x14ac:dyDescent="0.25"/>
    <row r="8360" hidden="1" x14ac:dyDescent="0.25"/>
    <row r="8361" hidden="1" x14ac:dyDescent="0.25"/>
    <row r="8362" hidden="1" x14ac:dyDescent="0.25"/>
    <row r="8363" hidden="1" x14ac:dyDescent="0.25"/>
    <row r="8364" hidden="1" x14ac:dyDescent="0.25"/>
    <row r="8365" hidden="1" x14ac:dyDescent="0.25"/>
    <row r="8366" hidden="1" x14ac:dyDescent="0.25"/>
    <row r="8367" hidden="1" x14ac:dyDescent="0.25"/>
    <row r="8368" hidden="1" x14ac:dyDescent="0.25"/>
    <row r="8369" hidden="1" x14ac:dyDescent="0.25"/>
    <row r="8370" hidden="1" x14ac:dyDescent="0.25"/>
    <row r="8371" hidden="1" x14ac:dyDescent="0.25"/>
    <row r="8372" hidden="1" x14ac:dyDescent="0.25"/>
    <row r="8373" hidden="1" x14ac:dyDescent="0.25"/>
    <row r="8374" hidden="1" x14ac:dyDescent="0.25"/>
    <row r="8375" hidden="1" x14ac:dyDescent="0.25"/>
    <row r="8376" hidden="1" x14ac:dyDescent="0.25"/>
    <row r="8377" hidden="1" x14ac:dyDescent="0.25"/>
    <row r="8378" hidden="1" x14ac:dyDescent="0.25"/>
    <row r="8379" hidden="1" x14ac:dyDescent="0.25"/>
    <row r="8380" hidden="1" x14ac:dyDescent="0.25"/>
    <row r="8381" hidden="1" x14ac:dyDescent="0.25"/>
    <row r="8382" hidden="1" x14ac:dyDescent="0.25"/>
    <row r="8383" hidden="1" x14ac:dyDescent="0.25"/>
    <row r="8384" hidden="1" x14ac:dyDescent="0.25"/>
    <row r="8385" hidden="1" x14ac:dyDescent="0.25"/>
    <row r="8386" hidden="1" x14ac:dyDescent="0.25"/>
    <row r="8387" hidden="1" x14ac:dyDescent="0.25"/>
    <row r="8388" hidden="1" x14ac:dyDescent="0.25"/>
    <row r="8389" hidden="1" x14ac:dyDescent="0.25"/>
    <row r="8390" hidden="1" x14ac:dyDescent="0.25"/>
    <row r="8391" hidden="1" x14ac:dyDescent="0.25"/>
    <row r="8392" hidden="1" x14ac:dyDescent="0.25"/>
    <row r="8393" hidden="1" x14ac:dyDescent="0.25"/>
    <row r="8394" hidden="1" x14ac:dyDescent="0.25"/>
    <row r="8395" hidden="1" x14ac:dyDescent="0.25"/>
    <row r="8396" hidden="1" x14ac:dyDescent="0.25"/>
    <row r="8397" hidden="1" x14ac:dyDescent="0.25"/>
    <row r="8398" hidden="1" x14ac:dyDescent="0.25"/>
    <row r="8399" hidden="1" x14ac:dyDescent="0.25"/>
    <row r="8400" hidden="1" x14ac:dyDescent="0.25"/>
    <row r="8401" hidden="1" x14ac:dyDescent="0.25"/>
    <row r="8402" hidden="1" x14ac:dyDescent="0.25"/>
    <row r="8403" hidden="1" x14ac:dyDescent="0.25"/>
    <row r="8404" hidden="1" x14ac:dyDescent="0.25"/>
    <row r="8405" hidden="1" x14ac:dyDescent="0.25"/>
    <row r="8406" hidden="1" x14ac:dyDescent="0.25"/>
    <row r="8407" hidden="1" x14ac:dyDescent="0.25"/>
    <row r="8408" hidden="1" x14ac:dyDescent="0.25"/>
    <row r="8409" hidden="1" x14ac:dyDescent="0.25"/>
    <row r="8410" hidden="1" x14ac:dyDescent="0.25"/>
    <row r="8411" hidden="1" x14ac:dyDescent="0.25"/>
    <row r="8412" hidden="1" x14ac:dyDescent="0.25"/>
    <row r="8413" hidden="1" x14ac:dyDescent="0.25"/>
    <row r="8414" hidden="1" x14ac:dyDescent="0.25"/>
    <row r="8415" hidden="1" x14ac:dyDescent="0.25"/>
    <row r="8416" hidden="1" x14ac:dyDescent="0.25"/>
    <row r="8417" hidden="1" x14ac:dyDescent="0.25"/>
    <row r="8418" hidden="1" x14ac:dyDescent="0.25"/>
    <row r="8419" hidden="1" x14ac:dyDescent="0.25"/>
    <row r="8420" hidden="1" x14ac:dyDescent="0.25"/>
    <row r="8421" hidden="1" x14ac:dyDescent="0.25"/>
    <row r="8422" hidden="1" x14ac:dyDescent="0.25"/>
    <row r="8423" hidden="1" x14ac:dyDescent="0.25"/>
    <row r="8424" hidden="1" x14ac:dyDescent="0.25"/>
    <row r="8425" hidden="1" x14ac:dyDescent="0.25"/>
    <row r="8426" hidden="1" x14ac:dyDescent="0.25"/>
    <row r="8427" hidden="1" x14ac:dyDescent="0.25"/>
    <row r="8428" hidden="1" x14ac:dyDescent="0.25"/>
    <row r="8429" hidden="1" x14ac:dyDescent="0.25"/>
    <row r="8430" hidden="1" x14ac:dyDescent="0.25"/>
    <row r="8431" hidden="1" x14ac:dyDescent="0.25"/>
    <row r="8432" hidden="1" x14ac:dyDescent="0.25"/>
    <row r="8433" hidden="1" x14ac:dyDescent="0.25"/>
    <row r="8434" hidden="1" x14ac:dyDescent="0.25"/>
    <row r="8435" hidden="1" x14ac:dyDescent="0.25"/>
    <row r="8436" hidden="1" x14ac:dyDescent="0.25"/>
    <row r="8437" hidden="1" x14ac:dyDescent="0.25"/>
    <row r="8438" hidden="1" x14ac:dyDescent="0.25"/>
    <row r="8439" hidden="1" x14ac:dyDescent="0.25"/>
    <row r="8440" hidden="1" x14ac:dyDescent="0.25"/>
    <row r="8441" hidden="1" x14ac:dyDescent="0.25"/>
    <row r="8442" hidden="1" x14ac:dyDescent="0.25"/>
    <row r="8443" hidden="1" x14ac:dyDescent="0.25"/>
    <row r="8444" hidden="1" x14ac:dyDescent="0.25"/>
    <row r="8445" hidden="1" x14ac:dyDescent="0.25"/>
    <row r="8446" hidden="1" x14ac:dyDescent="0.25"/>
    <row r="8447" hidden="1" x14ac:dyDescent="0.25"/>
    <row r="8448" hidden="1" x14ac:dyDescent="0.25"/>
    <row r="8449" hidden="1" x14ac:dyDescent="0.25"/>
    <row r="8450" hidden="1" x14ac:dyDescent="0.25"/>
    <row r="8451" hidden="1" x14ac:dyDescent="0.25"/>
    <row r="8452" hidden="1" x14ac:dyDescent="0.25"/>
    <row r="8453" hidden="1" x14ac:dyDescent="0.25"/>
    <row r="8454" hidden="1" x14ac:dyDescent="0.25"/>
    <row r="8455" hidden="1" x14ac:dyDescent="0.25"/>
    <row r="8456" hidden="1" x14ac:dyDescent="0.25"/>
    <row r="8457" hidden="1" x14ac:dyDescent="0.25"/>
    <row r="8458" hidden="1" x14ac:dyDescent="0.25"/>
    <row r="8459" hidden="1" x14ac:dyDescent="0.25"/>
    <row r="8460" hidden="1" x14ac:dyDescent="0.25"/>
    <row r="8461" hidden="1" x14ac:dyDescent="0.25"/>
    <row r="8462" hidden="1" x14ac:dyDescent="0.25"/>
    <row r="8463" hidden="1" x14ac:dyDescent="0.25"/>
    <row r="8464" hidden="1" x14ac:dyDescent="0.25"/>
    <row r="8465" hidden="1" x14ac:dyDescent="0.25"/>
    <row r="8466" hidden="1" x14ac:dyDescent="0.25"/>
    <row r="8467" hidden="1" x14ac:dyDescent="0.25"/>
    <row r="8468" hidden="1" x14ac:dyDescent="0.25"/>
    <row r="8469" hidden="1" x14ac:dyDescent="0.25"/>
    <row r="8470" hidden="1" x14ac:dyDescent="0.25"/>
    <row r="8471" hidden="1" x14ac:dyDescent="0.25"/>
    <row r="8472" hidden="1" x14ac:dyDescent="0.25"/>
    <row r="8473" hidden="1" x14ac:dyDescent="0.25"/>
    <row r="8474" hidden="1" x14ac:dyDescent="0.25"/>
    <row r="8475" hidden="1" x14ac:dyDescent="0.25"/>
    <row r="8476" hidden="1" x14ac:dyDescent="0.25"/>
    <row r="8477" hidden="1" x14ac:dyDescent="0.25"/>
    <row r="8478" hidden="1" x14ac:dyDescent="0.25"/>
    <row r="8479" hidden="1" x14ac:dyDescent="0.25"/>
    <row r="8480" hidden="1" x14ac:dyDescent="0.25"/>
    <row r="8481" hidden="1" x14ac:dyDescent="0.25"/>
    <row r="8482" hidden="1" x14ac:dyDescent="0.25"/>
    <row r="8483" hidden="1" x14ac:dyDescent="0.25"/>
    <row r="8484" hidden="1" x14ac:dyDescent="0.25"/>
    <row r="8485" hidden="1" x14ac:dyDescent="0.25"/>
    <row r="8486" hidden="1" x14ac:dyDescent="0.25"/>
    <row r="8487" hidden="1" x14ac:dyDescent="0.25"/>
    <row r="8488" hidden="1" x14ac:dyDescent="0.25"/>
    <row r="8489" hidden="1" x14ac:dyDescent="0.25"/>
    <row r="8490" hidden="1" x14ac:dyDescent="0.25"/>
    <row r="8491" hidden="1" x14ac:dyDescent="0.25"/>
    <row r="8492" hidden="1" x14ac:dyDescent="0.25"/>
    <row r="8493" hidden="1" x14ac:dyDescent="0.25"/>
    <row r="8494" hidden="1" x14ac:dyDescent="0.25"/>
    <row r="8495" hidden="1" x14ac:dyDescent="0.25"/>
    <row r="8496" hidden="1" x14ac:dyDescent="0.25"/>
    <row r="8497" hidden="1" x14ac:dyDescent="0.25"/>
    <row r="8498" hidden="1" x14ac:dyDescent="0.25"/>
    <row r="8499" hidden="1" x14ac:dyDescent="0.25"/>
    <row r="8500" hidden="1" x14ac:dyDescent="0.25"/>
    <row r="8501" hidden="1" x14ac:dyDescent="0.25"/>
    <row r="8502" hidden="1" x14ac:dyDescent="0.25"/>
    <row r="8503" hidden="1" x14ac:dyDescent="0.25"/>
    <row r="8504" hidden="1" x14ac:dyDescent="0.25"/>
    <row r="8505" hidden="1" x14ac:dyDescent="0.25"/>
    <row r="8506" hidden="1" x14ac:dyDescent="0.25"/>
    <row r="8507" hidden="1" x14ac:dyDescent="0.25"/>
    <row r="8508" hidden="1" x14ac:dyDescent="0.25"/>
    <row r="8509" hidden="1" x14ac:dyDescent="0.25"/>
    <row r="8510" hidden="1" x14ac:dyDescent="0.25"/>
    <row r="8511" hidden="1" x14ac:dyDescent="0.25"/>
    <row r="8512" hidden="1" x14ac:dyDescent="0.25"/>
    <row r="8513" hidden="1" x14ac:dyDescent="0.25"/>
    <row r="8514" hidden="1" x14ac:dyDescent="0.25"/>
    <row r="8515" hidden="1" x14ac:dyDescent="0.25"/>
    <row r="8516" hidden="1" x14ac:dyDescent="0.25"/>
    <row r="8517" hidden="1" x14ac:dyDescent="0.25"/>
    <row r="8518" hidden="1" x14ac:dyDescent="0.25"/>
    <row r="8519" hidden="1" x14ac:dyDescent="0.25"/>
    <row r="8520" hidden="1" x14ac:dyDescent="0.25"/>
    <row r="8521" hidden="1" x14ac:dyDescent="0.25"/>
    <row r="8522" hidden="1" x14ac:dyDescent="0.25"/>
    <row r="8523" hidden="1" x14ac:dyDescent="0.25"/>
    <row r="8524" hidden="1" x14ac:dyDescent="0.25"/>
    <row r="8525" hidden="1" x14ac:dyDescent="0.25"/>
    <row r="8526" hidden="1" x14ac:dyDescent="0.25"/>
    <row r="8527" hidden="1" x14ac:dyDescent="0.25"/>
    <row r="8528" hidden="1" x14ac:dyDescent="0.25"/>
    <row r="8529" hidden="1" x14ac:dyDescent="0.25"/>
    <row r="8530" hidden="1" x14ac:dyDescent="0.25"/>
    <row r="8531" hidden="1" x14ac:dyDescent="0.25"/>
    <row r="8532" hidden="1" x14ac:dyDescent="0.25"/>
    <row r="8533" hidden="1" x14ac:dyDescent="0.25"/>
    <row r="8534" hidden="1" x14ac:dyDescent="0.25"/>
    <row r="8535" hidden="1" x14ac:dyDescent="0.25"/>
    <row r="8536" hidden="1" x14ac:dyDescent="0.25"/>
    <row r="8537" hidden="1" x14ac:dyDescent="0.25"/>
    <row r="8538" hidden="1" x14ac:dyDescent="0.25"/>
    <row r="8539" hidden="1" x14ac:dyDescent="0.25"/>
    <row r="8540" hidden="1" x14ac:dyDescent="0.25"/>
    <row r="8541" hidden="1" x14ac:dyDescent="0.25"/>
    <row r="8542" hidden="1" x14ac:dyDescent="0.25"/>
    <row r="8543" hidden="1" x14ac:dyDescent="0.25"/>
    <row r="8544" hidden="1" x14ac:dyDescent="0.25"/>
    <row r="8545" hidden="1" x14ac:dyDescent="0.25"/>
    <row r="8546" hidden="1" x14ac:dyDescent="0.25"/>
    <row r="8547" hidden="1" x14ac:dyDescent="0.25"/>
    <row r="8548" hidden="1" x14ac:dyDescent="0.25"/>
    <row r="8549" hidden="1" x14ac:dyDescent="0.25"/>
    <row r="8550" hidden="1" x14ac:dyDescent="0.25"/>
    <row r="8551" hidden="1" x14ac:dyDescent="0.25"/>
    <row r="8552" hidden="1" x14ac:dyDescent="0.25"/>
    <row r="8553" hidden="1" x14ac:dyDescent="0.25"/>
    <row r="8554" hidden="1" x14ac:dyDescent="0.25"/>
    <row r="8555" hidden="1" x14ac:dyDescent="0.25"/>
    <row r="8556" hidden="1" x14ac:dyDescent="0.25"/>
    <row r="8557" hidden="1" x14ac:dyDescent="0.25"/>
    <row r="8558" hidden="1" x14ac:dyDescent="0.25"/>
    <row r="8559" hidden="1" x14ac:dyDescent="0.25"/>
    <row r="8560" hidden="1" x14ac:dyDescent="0.25"/>
    <row r="8561" hidden="1" x14ac:dyDescent="0.25"/>
    <row r="8562" hidden="1" x14ac:dyDescent="0.25"/>
    <row r="8563" hidden="1" x14ac:dyDescent="0.25"/>
    <row r="8564" hidden="1" x14ac:dyDescent="0.25"/>
    <row r="8565" hidden="1" x14ac:dyDescent="0.25"/>
    <row r="8566" hidden="1" x14ac:dyDescent="0.25"/>
    <row r="8567" hidden="1" x14ac:dyDescent="0.25"/>
    <row r="8568" hidden="1" x14ac:dyDescent="0.25"/>
    <row r="8569" hidden="1" x14ac:dyDescent="0.25"/>
    <row r="8570" hidden="1" x14ac:dyDescent="0.25"/>
    <row r="8571" hidden="1" x14ac:dyDescent="0.25"/>
    <row r="8572" hidden="1" x14ac:dyDescent="0.25"/>
    <row r="8573" hidden="1" x14ac:dyDescent="0.25"/>
    <row r="8574" hidden="1" x14ac:dyDescent="0.25"/>
    <row r="8575" hidden="1" x14ac:dyDescent="0.25"/>
    <row r="8576" hidden="1" x14ac:dyDescent="0.25"/>
    <row r="8577" hidden="1" x14ac:dyDescent="0.25"/>
    <row r="8578" hidden="1" x14ac:dyDescent="0.25"/>
    <row r="8579" hidden="1" x14ac:dyDescent="0.25"/>
    <row r="8580" hidden="1" x14ac:dyDescent="0.25"/>
    <row r="8581" hidden="1" x14ac:dyDescent="0.25"/>
    <row r="8582" hidden="1" x14ac:dyDescent="0.25"/>
    <row r="8583" hidden="1" x14ac:dyDescent="0.25"/>
    <row r="8584" hidden="1" x14ac:dyDescent="0.25"/>
    <row r="8585" hidden="1" x14ac:dyDescent="0.25"/>
    <row r="8586" hidden="1" x14ac:dyDescent="0.25"/>
    <row r="8587" hidden="1" x14ac:dyDescent="0.25"/>
    <row r="8588" hidden="1" x14ac:dyDescent="0.25"/>
    <row r="8589" hidden="1" x14ac:dyDescent="0.25"/>
    <row r="8590" hidden="1" x14ac:dyDescent="0.25"/>
    <row r="8591" hidden="1" x14ac:dyDescent="0.25"/>
    <row r="8592" hidden="1" x14ac:dyDescent="0.25"/>
    <row r="8593" hidden="1" x14ac:dyDescent="0.25"/>
    <row r="8594" hidden="1" x14ac:dyDescent="0.25"/>
    <row r="8595" hidden="1" x14ac:dyDescent="0.25"/>
    <row r="8596" hidden="1" x14ac:dyDescent="0.25"/>
    <row r="8597" hidden="1" x14ac:dyDescent="0.25"/>
    <row r="8598" hidden="1" x14ac:dyDescent="0.25"/>
    <row r="8599" hidden="1" x14ac:dyDescent="0.25"/>
    <row r="8600" hidden="1" x14ac:dyDescent="0.25"/>
    <row r="8601" hidden="1" x14ac:dyDescent="0.25"/>
    <row r="8602" hidden="1" x14ac:dyDescent="0.25"/>
    <row r="8603" hidden="1" x14ac:dyDescent="0.25"/>
    <row r="8604" hidden="1" x14ac:dyDescent="0.25"/>
    <row r="8605" hidden="1" x14ac:dyDescent="0.25"/>
    <row r="8606" hidden="1" x14ac:dyDescent="0.25"/>
    <row r="8607" hidden="1" x14ac:dyDescent="0.25"/>
    <row r="8608" hidden="1" x14ac:dyDescent="0.25"/>
    <row r="8609" hidden="1" x14ac:dyDescent="0.25"/>
    <row r="8610" hidden="1" x14ac:dyDescent="0.25"/>
    <row r="8611" hidden="1" x14ac:dyDescent="0.25"/>
    <row r="8612" hidden="1" x14ac:dyDescent="0.25"/>
    <row r="8613" hidden="1" x14ac:dyDescent="0.25"/>
    <row r="8614" hidden="1" x14ac:dyDescent="0.25"/>
    <row r="8615" hidden="1" x14ac:dyDescent="0.25"/>
    <row r="8616" hidden="1" x14ac:dyDescent="0.25"/>
    <row r="8617" hidden="1" x14ac:dyDescent="0.25"/>
    <row r="8618" hidden="1" x14ac:dyDescent="0.25"/>
    <row r="8619" hidden="1" x14ac:dyDescent="0.25"/>
    <row r="8620" hidden="1" x14ac:dyDescent="0.25"/>
    <row r="8621" hidden="1" x14ac:dyDescent="0.25"/>
    <row r="8622" hidden="1" x14ac:dyDescent="0.25"/>
    <row r="8623" hidden="1" x14ac:dyDescent="0.25"/>
    <row r="8624" hidden="1" x14ac:dyDescent="0.25"/>
    <row r="8625" hidden="1" x14ac:dyDescent="0.25"/>
    <row r="8626" hidden="1" x14ac:dyDescent="0.25"/>
    <row r="8627" hidden="1" x14ac:dyDescent="0.25"/>
    <row r="8628" hidden="1" x14ac:dyDescent="0.25"/>
    <row r="8629" hidden="1" x14ac:dyDescent="0.25"/>
    <row r="8630" hidden="1" x14ac:dyDescent="0.25"/>
    <row r="8631" hidden="1" x14ac:dyDescent="0.25"/>
    <row r="8632" hidden="1" x14ac:dyDescent="0.25"/>
    <row r="8633" hidden="1" x14ac:dyDescent="0.25"/>
    <row r="8634" hidden="1" x14ac:dyDescent="0.25"/>
    <row r="8635" hidden="1" x14ac:dyDescent="0.25"/>
    <row r="8636" hidden="1" x14ac:dyDescent="0.25"/>
    <row r="8637" hidden="1" x14ac:dyDescent="0.25"/>
    <row r="8638" hidden="1" x14ac:dyDescent="0.25"/>
    <row r="8639" hidden="1" x14ac:dyDescent="0.25"/>
    <row r="8640" hidden="1" x14ac:dyDescent="0.25"/>
    <row r="8641" hidden="1" x14ac:dyDescent="0.25"/>
    <row r="8642" hidden="1" x14ac:dyDescent="0.25"/>
    <row r="8643" hidden="1" x14ac:dyDescent="0.25"/>
    <row r="8644" hidden="1" x14ac:dyDescent="0.25"/>
    <row r="8645" hidden="1" x14ac:dyDescent="0.25"/>
    <row r="8646" hidden="1" x14ac:dyDescent="0.25"/>
    <row r="8647" hidden="1" x14ac:dyDescent="0.25"/>
    <row r="8648" hidden="1" x14ac:dyDescent="0.25"/>
    <row r="8649" hidden="1" x14ac:dyDescent="0.25"/>
    <row r="8650" hidden="1" x14ac:dyDescent="0.25"/>
    <row r="8651" hidden="1" x14ac:dyDescent="0.25"/>
    <row r="8652" hidden="1" x14ac:dyDescent="0.25"/>
    <row r="8653" hidden="1" x14ac:dyDescent="0.25"/>
    <row r="8654" hidden="1" x14ac:dyDescent="0.25"/>
    <row r="8655" hidden="1" x14ac:dyDescent="0.25"/>
    <row r="8656" hidden="1" x14ac:dyDescent="0.25"/>
    <row r="8657" hidden="1" x14ac:dyDescent="0.25"/>
    <row r="8658" hidden="1" x14ac:dyDescent="0.25"/>
    <row r="8659" hidden="1" x14ac:dyDescent="0.25"/>
    <row r="8660" hidden="1" x14ac:dyDescent="0.25"/>
    <row r="8661" hidden="1" x14ac:dyDescent="0.25"/>
    <row r="8662" hidden="1" x14ac:dyDescent="0.25"/>
    <row r="8663" hidden="1" x14ac:dyDescent="0.25"/>
    <row r="8664" hidden="1" x14ac:dyDescent="0.25"/>
    <row r="8665" hidden="1" x14ac:dyDescent="0.25"/>
    <row r="8666" hidden="1" x14ac:dyDescent="0.25"/>
    <row r="8667" hidden="1" x14ac:dyDescent="0.25"/>
    <row r="8668" hidden="1" x14ac:dyDescent="0.25"/>
    <row r="8669" hidden="1" x14ac:dyDescent="0.25"/>
    <row r="8670" hidden="1" x14ac:dyDescent="0.25"/>
    <row r="8671" hidden="1" x14ac:dyDescent="0.25"/>
    <row r="8672" hidden="1" x14ac:dyDescent="0.25"/>
    <row r="8673" hidden="1" x14ac:dyDescent="0.25"/>
    <row r="8674" hidden="1" x14ac:dyDescent="0.25"/>
    <row r="8675" hidden="1" x14ac:dyDescent="0.25"/>
    <row r="8676" hidden="1" x14ac:dyDescent="0.25"/>
    <row r="8677" hidden="1" x14ac:dyDescent="0.25"/>
    <row r="8678" hidden="1" x14ac:dyDescent="0.25"/>
    <row r="8679" hidden="1" x14ac:dyDescent="0.25"/>
    <row r="8680" hidden="1" x14ac:dyDescent="0.25"/>
    <row r="8681" hidden="1" x14ac:dyDescent="0.25"/>
    <row r="8682" hidden="1" x14ac:dyDescent="0.25"/>
    <row r="8683" hidden="1" x14ac:dyDescent="0.25"/>
    <row r="8684" hidden="1" x14ac:dyDescent="0.25"/>
    <row r="8685" hidden="1" x14ac:dyDescent="0.25"/>
    <row r="8686" hidden="1" x14ac:dyDescent="0.25"/>
    <row r="8687" hidden="1" x14ac:dyDescent="0.25"/>
    <row r="8688" hidden="1" x14ac:dyDescent="0.25"/>
    <row r="8689" hidden="1" x14ac:dyDescent="0.25"/>
    <row r="8690" hidden="1" x14ac:dyDescent="0.25"/>
    <row r="8691" hidden="1" x14ac:dyDescent="0.25"/>
    <row r="8692" hidden="1" x14ac:dyDescent="0.25"/>
    <row r="8693" hidden="1" x14ac:dyDescent="0.25"/>
    <row r="8694" hidden="1" x14ac:dyDescent="0.25"/>
    <row r="8695" hidden="1" x14ac:dyDescent="0.25"/>
    <row r="8696" hidden="1" x14ac:dyDescent="0.25"/>
    <row r="8697" hidden="1" x14ac:dyDescent="0.25"/>
    <row r="8698" hidden="1" x14ac:dyDescent="0.25"/>
    <row r="8699" hidden="1" x14ac:dyDescent="0.25"/>
    <row r="8700" hidden="1" x14ac:dyDescent="0.25"/>
    <row r="8701" hidden="1" x14ac:dyDescent="0.25"/>
    <row r="8702" hidden="1" x14ac:dyDescent="0.25"/>
    <row r="8703" hidden="1" x14ac:dyDescent="0.25"/>
    <row r="8704" hidden="1" x14ac:dyDescent="0.25"/>
    <row r="8705" hidden="1" x14ac:dyDescent="0.25"/>
    <row r="8706" hidden="1" x14ac:dyDescent="0.25"/>
    <row r="8707" hidden="1" x14ac:dyDescent="0.25"/>
    <row r="8708" hidden="1" x14ac:dyDescent="0.25"/>
    <row r="8709" hidden="1" x14ac:dyDescent="0.25"/>
    <row r="8710" hidden="1" x14ac:dyDescent="0.25"/>
    <row r="8711" hidden="1" x14ac:dyDescent="0.25"/>
    <row r="8712" hidden="1" x14ac:dyDescent="0.25"/>
    <row r="8713" hidden="1" x14ac:dyDescent="0.25"/>
    <row r="8714" hidden="1" x14ac:dyDescent="0.25"/>
    <row r="8715" hidden="1" x14ac:dyDescent="0.25"/>
    <row r="8716" hidden="1" x14ac:dyDescent="0.25"/>
    <row r="8717" hidden="1" x14ac:dyDescent="0.25"/>
    <row r="8718" hidden="1" x14ac:dyDescent="0.25"/>
    <row r="8719" hidden="1" x14ac:dyDescent="0.25"/>
    <row r="8720" hidden="1" x14ac:dyDescent="0.25"/>
    <row r="8721" hidden="1" x14ac:dyDescent="0.25"/>
    <row r="8722" hidden="1" x14ac:dyDescent="0.25"/>
    <row r="8723" hidden="1" x14ac:dyDescent="0.25"/>
    <row r="8724" hidden="1" x14ac:dyDescent="0.25"/>
    <row r="8725" hidden="1" x14ac:dyDescent="0.25"/>
    <row r="8726" hidden="1" x14ac:dyDescent="0.25"/>
    <row r="8727" hidden="1" x14ac:dyDescent="0.25"/>
    <row r="8728" hidden="1" x14ac:dyDescent="0.25"/>
    <row r="8729" hidden="1" x14ac:dyDescent="0.25"/>
    <row r="8730" hidden="1" x14ac:dyDescent="0.25"/>
    <row r="8731" hidden="1" x14ac:dyDescent="0.25"/>
    <row r="8732" hidden="1" x14ac:dyDescent="0.25"/>
    <row r="8733" hidden="1" x14ac:dyDescent="0.25"/>
    <row r="8734" hidden="1" x14ac:dyDescent="0.25"/>
    <row r="8735" hidden="1" x14ac:dyDescent="0.25"/>
    <row r="8736" hidden="1" x14ac:dyDescent="0.25"/>
    <row r="8737" hidden="1" x14ac:dyDescent="0.25"/>
    <row r="8738" hidden="1" x14ac:dyDescent="0.25"/>
    <row r="8739" hidden="1" x14ac:dyDescent="0.25"/>
    <row r="8740" hidden="1" x14ac:dyDescent="0.25"/>
    <row r="8741" hidden="1" x14ac:dyDescent="0.25"/>
    <row r="8742" hidden="1" x14ac:dyDescent="0.25"/>
    <row r="8743" hidden="1" x14ac:dyDescent="0.25"/>
    <row r="8744" hidden="1" x14ac:dyDescent="0.25"/>
    <row r="8745" hidden="1" x14ac:dyDescent="0.25"/>
    <row r="8746" hidden="1" x14ac:dyDescent="0.25"/>
    <row r="8747" hidden="1" x14ac:dyDescent="0.25"/>
    <row r="8748" hidden="1" x14ac:dyDescent="0.25"/>
    <row r="8749" hidden="1" x14ac:dyDescent="0.25"/>
    <row r="8750" hidden="1" x14ac:dyDescent="0.25"/>
    <row r="8751" hidden="1" x14ac:dyDescent="0.25"/>
    <row r="8752" hidden="1" x14ac:dyDescent="0.25"/>
    <row r="8753" hidden="1" x14ac:dyDescent="0.25"/>
    <row r="8754" hidden="1" x14ac:dyDescent="0.25"/>
    <row r="8755" hidden="1" x14ac:dyDescent="0.25"/>
    <row r="8756" hidden="1" x14ac:dyDescent="0.25"/>
    <row r="8757" hidden="1" x14ac:dyDescent="0.25"/>
    <row r="8758" hidden="1" x14ac:dyDescent="0.25"/>
    <row r="8759" hidden="1" x14ac:dyDescent="0.25"/>
    <row r="8760" hidden="1" x14ac:dyDescent="0.25"/>
    <row r="8761" hidden="1" x14ac:dyDescent="0.25"/>
    <row r="8762" hidden="1" x14ac:dyDescent="0.25"/>
    <row r="8763" hidden="1" x14ac:dyDescent="0.25"/>
    <row r="8764" hidden="1" x14ac:dyDescent="0.25"/>
    <row r="8765" hidden="1" x14ac:dyDescent="0.25"/>
    <row r="8766" hidden="1" x14ac:dyDescent="0.25"/>
    <row r="8767" hidden="1" x14ac:dyDescent="0.25"/>
    <row r="8768" hidden="1" x14ac:dyDescent="0.25"/>
    <row r="8769" hidden="1" x14ac:dyDescent="0.25"/>
    <row r="8770" hidden="1" x14ac:dyDescent="0.25"/>
    <row r="8771" hidden="1" x14ac:dyDescent="0.25"/>
    <row r="8772" hidden="1" x14ac:dyDescent="0.25"/>
    <row r="8773" hidden="1" x14ac:dyDescent="0.25"/>
    <row r="8774" hidden="1" x14ac:dyDescent="0.25"/>
    <row r="8775" hidden="1" x14ac:dyDescent="0.25"/>
    <row r="8776" hidden="1" x14ac:dyDescent="0.25"/>
    <row r="8777" hidden="1" x14ac:dyDescent="0.25"/>
    <row r="8778" hidden="1" x14ac:dyDescent="0.25"/>
    <row r="8779" hidden="1" x14ac:dyDescent="0.25"/>
    <row r="8780" hidden="1" x14ac:dyDescent="0.25"/>
    <row r="8781" hidden="1" x14ac:dyDescent="0.25"/>
    <row r="8782" hidden="1" x14ac:dyDescent="0.25"/>
    <row r="8783" hidden="1" x14ac:dyDescent="0.25"/>
    <row r="8784" hidden="1" x14ac:dyDescent="0.25"/>
    <row r="8785" hidden="1" x14ac:dyDescent="0.25"/>
    <row r="8786" hidden="1" x14ac:dyDescent="0.25"/>
    <row r="8787" hidden="1" x14ac:dyDescent="0.25"/>
    <row r="8788" hidden="1" x14ac:dyDescent="0.25"/>
    <row r="8789" hidden="1" x14ac:dyDescent="0.25"/>
    <row r="8790" hidden="1" x14ac:dyDescent="0.25"/>
    <row r="8791" hidden="1" x14ac:dyDescent="0.25"/>
    <row r="8792" hidden="1" x14ac:dyDescent="0.25"/>
    <row r="8793" hidden="1" x14ac:dyDescent="0.25"/>
    <row r="8794" hidden="1" x14ac:dyDescent="0.25"/>
    <row r="8795" hidden="1" x14ac:dyDescent="0.25"/>
    <row r="8796" hidden="1" x14ac:dyDescent="0.25"/>
    <row r="8797" hidden="1" x14ac:dyDescent="0.25"/>
    <row r="8798" hidden="1" x14ac:dyDescent="0.25"/>
    <row r="8799" hidden="1" x14ac:dyDescent="0.25"/>
    <row r="8800" hidden="1" x14ac:dyDescent="0.25"/>
    <row r="8801" hidden="1" x14ac:dyDescent="0.25"/>
    <row r="8802" hidden="1" x14ac:dyDescent="0.25"/>
    <row r="8803" hidden="1" x14ac:dyDescent="0.25"/>
    <row r="8804" hidden="1" x14ac:dyDescent="0.25"/>
    <row r="8805" hidden="1" x14ac:dyDescent="0.25"/>
    <row r="8806" hidden="1" x14ac:dyDescent="0.25"/>
    <row r="8807" hidden="1" x14ac:dyDescent="0.25"/>
    <row r="8808" hidden="1" x14ac:dyDescent="0.25"/>
    <row r="8809" hidden="1" x14ac:dyDescent="0.25"/>
    <row r="8810" hidden="1" x14ac:dyDescent="0.25"/>
    <row r="8811" hidden="1" x14ac:dyDescent="0.25"/>
    <row r="8812" hidden="1" x14ac:dyDescent="0.25"/>
    <row r="8813" hidden="1" x14ac:dyDescent="0.25"/>
    <row r="8814" hidden="1" x14ac:dyDescent="0.25"/>
    <row r="8815" hidden="1" x14ac:dyDescent="0.25"/>
    <row r="8816" hidden="1" x14ac:dyDescent="0.25"/>
    <row r="8817" hidden="1" x14ac:dyDescent="0.25"/>
    <row r="8818" hidden="1" x14ac:dyDescent="0.25"/>
    <row r="8819" hidden="1" x14ac:dyDescent="0.25"/>
    <row r="8820" hidden="1" x14ac:dyDescent="0.25"/>
    <row r="8821" hidden="1" x14ac:dyDescent="0.25"/>
    <row r="8822" hidden="1" x14ac:dyDescent="0.25"/>
    <row r="8823" hidden="1" x14ac:dyDescent="0.25"/>
    <row r="8824" hidden="1" x14ac:dyDescent="0.25"/>
    <row r="8825" hidden="1" x14ac:dyDescent="0.25"/>
    <row r="8826" hidden="1" x14ac:dyDescent="0.25"/>
    <row r="8827" hidden="1" x14ac:dyDescent="0.25"/>
    <row r="8828" hidden="1" x14ac:dyDescent="0.25"/>
    <row r="8829" hidden="1" x14ac:dyDescent="0.25"/>
    <row r="8830" hidden="1" x14ac:dyDescent="0.25"/>
    <row r="8831" hidden="1" x14ac:dyDescent="0.25"/>
    <row r="8832" hidden="1" x14ac:dyDescent="0.25"/>
    <row r="8833" hidden="1" x14ac:dyDescent="0.25"/>
    <row r="8834" hidden="1" x14ac:dyDescent="0.25"/>
    <row r="8835" hidden="1" x14ac:dyDescent="0.25"/>
    <row r="8836" hidden="1" x14ac:dyDescent="0.25"/>
    <row r="8837" hidden="1" x14ac:dyDescent="0.25"/>
    <row r="8838" hidden="1" x14ac:dyDescent="0.25"/>
    <row r="8839" hidden="1" x14ac:dyDescent="0.25"/>
    <row r="8840" hidden="1" x14ac:dyDescent="0.25"/>
    <row r="8841" hidden="1" x14ac:dyDescent="0.25"/>
    <row r="8842" hidden="1" x14ac:dyDescent="0.25"/>
    <row r="8843" hidden="1" x14ac:dyDescent="0.25"/>
    <row r="8844" hidden="1" x14ac:dyDescent="0.25"/>
    <row r="8845" hidden="1" x14ac:dyDescent="0.25"/>
    <row r="8846" hidden="1" x14ac:dyDescent="0.25"/>
    <row r="8847" hidden="1" x14ac:dyDescent="0.25"/>
    <row r="8848" hidden="1" x14ac:dyDescent="0.25"/>
    <row r="8849" hidden="1" x14ac:dyDescent="0.25"/>
    <row r="8850" hidden="1" x14ac:dyDescent="0.25"/>
    <row r="8851" hidden="1" x14ac:dyDescent="0.25"/>
    <row r="8852" hidden="1" x14ac:dyDescent="0.25"/>
    <row r="8853" hidden="1" x14ac:dyDescent="0.25"/>
    <row r="8854" hidden="1" x14ac:dyDescent="0.25"/>
    <row r="8855" hidden="1" x14ac:dyDescent="0.25"/>
    <row r="8856" hidden="1" x14ac:dyDescent="0.25"/>
    <row r="8857" hidden="1" x14ac:dyDescent="0.25"/>
    <row r="8858" hidden="1" x14ac:dyDescent="0.25"/>
    <row r="8859" hidden="1" x14ac:dyDescent="0.25"/>
    <row r="8860" hidden="1" x14ac:dyDescent="0.25"/>
    <row r="8861" hidden="1" x14ac:dyDescent="0.25"/>
    <row r="8862" hidden="1" x14ac:dyDescent="0.25"/>
    <row r="8863" hidden="1" x14ac:dyDescent="0.25"/>
    <row r="8864" hidden="1" x14ac:dyDescent="0.25"/>
    <row r="8865" hidden="1" x14ac:dyDescent="0.25"/>
    <row r="8866" hidden="1" x14ac:dyDescent="0.25"/>
    <row r="8867" hidden="1" x14ac:dyDescent="0.25"/>
    <row r="8868" hidden="1" x14ac:dyDescent="0.25"/>
    <row r="8869" hidden="1" x14ac:dyDescent="0.25"/>
    <row r="8870" hidden="1" x14ac:dyDescent="0.25"/>
    <row r="8871" hidden="1" x14ac:dyDescent="0.25"/>
    <row r="8872" hidden="1" x14ac:dyDescent="0.25"/>
    <row r="8873" hidden="1" x14ac:dyDescent="0.25"/>
    <row r="8874" hidden="1" x14ac:dyDescent="0.25"/>
    <row r="8875" hidden="1" x14ac:dyDescent="0.25"/>
    <row r="8876" hidden="1" x14ac:dyDescent="0.25"/>
    <row r="8877" hidden="1" x14ac:dyDescent="0.25"/>
    <row r="8878" hidden="1" x14ac:dyDescent="0.25"/>
    <row r="8879" hidden="1" x14ac:dyDescent="0.25"/>
    <row r="8880" hidden="1" x14ac:dyDescent="0.25"/>
    <row r="8881" hidden="1" x14ac:dyDescent="0.25"/>
    <row r="8882" hidden="1" x14ac:dyDescent="0.25"/>
    <row r="8883" hidden="1" x14ac:dyDescent="0.25"/>
    <row r="8884" hidden="1" x14ac:dyDescent="0.25"/>
    <row r="8885" hidden="1" x14ac:dyDescent="0.25"/>
    <row r="8886" hidden="1" x14ac:dyDescent="0.25"/>
    <row r="8887" hidden="1" x14ac:dyDescent="0.25"/>
    <row r="8888" hidden="1" x14ac:dyDescent="0.25"/>
    <row r="8889" hidden="1" x14ac:dyDescent="0.25"/>
    <row r="8890" hidden="1" x14ac:dyDescent="0.25"/>
    <row r="8891" hidden="1" x14ac:dyDescent="0.25"/>
    <row r="8892" hidden="1" x14ac:dyDescent="0.25"/>
    <row r="8893" hidden="1" x14ac:dyDescent="0.25"/>
    <row r="8894" hidden="1" x14ac:dyDescent="0.25"/>
    <row r="8895" hidden="1" x14ac:dyDescent="0.25"/>
    <row r="8896" hidden="1" x14ac:dyDescent="0.25"/>
    <row r="8897" hidden="1" x14ac:dyDescent="0.25"/>
    <row r="8898" hidden="1" x14ac:dyDescent="0.25"/>
    <row r="8899" hidden="1" x14ac:dyDescent="0.25"/>
    <row r="8900" hidden="1" x14ac:dyDescent="0.25"/>
    <row r="8901" hidden="1" x14ac:dyDescent="0.25"/>
    <row r="8902" hidden="1" x14ac:dyDescent="0.25"/>
    <row r="8903" hidden="1" x14ac:dyDescent="0.25"/>
    <row r="8904" hidden="1" x14ac:dyDescent="0.25"/>
    <row r="8905" hidden="1" x14ac:dyDescent="0.25"/>
    <row r="8906" hidden="1" x14ac:dyDescent="0.25"/>
    <row r="8907" hidden="1" x14ac:dyDescent="0.25"/>
    <row r="8908" hidden="1" x14ac:dyDescent="0.25"/>
    <row r="8909" hidden="1" x14ac:dyDescent="0.25"/>
    <row r="8910" hidden="1" x14ac:dyDescent="0.25"/>
    <row r="8911" hidden="1" x14ac:dyDescent="0.25"/>
    <row r="8912" hidden="1" x14ac:dyDescent="0.25"/>
    <row r="8913" hidden="1" x14ac:dyDescent="0.25"/>
    <row r="8914" hidden="1" x14ac:dyDescent="0.25"/>
    <row r="8915" hidden="1" x14ac:dyDescent="0.25"/>
    <row r="8916" hidden="1" x14ac:dyDescent="0.25"/>
    <row r="8917" hidden="1" x14ac:dyDescent="0.25"/>
    <row r="8918" hidden="1" x14ac:dyDescent="0.25"/>
    <row r="8919" hidden="1" x14ac:dyDescent="0.25"/>
    <row r="8920" hidden="1" x14ac:dyDescent="0.25"/>
    <row r="8921" hidden="1" x14ac:dyDescent="0.25"/>
    <row r="8922" hidden="1" x14ac:dyDescent="0.25"/>
    <row r="8923" hidden="1" x14ac:dyDescent="0.25"/>
    <row r="8924" hidden="1" x14ac:dyDescent="0.25"/>
    <row r="8925" hidden="1" x14ac:dyDescent="0.25"/>
    <row r="8926" hidden="1" x14ac:dyDescent="0.25"/>
    <row r="8927" hidden="1" x14ac:dyDescent="0.25"/>
    <row r="8928" hidden="1" x14ac:dyDescent="0.25"/>
    <row r="8929" hidden="1" x14ac:dyDescent="0.25"/>
    <row r="8930" hidden="1" x14ac:dyDescent="0.25"/>
    <row r="8931" hidden="1" x14ac:dyDescent="0.25"/>
    <row r="8932" hidden="1" x14ac:dyDescent="0.25"/>
    <row r="8933" hidden="1" x14ac:dyDescent="0.25"/>
    <row r="8934" hidden="1" x14ac:dyDescent="0.25"/>
    <row r="8935" hidden="1" x14ac:dyDescent="0.25"/>
    <row r="8936" hidden="1" x14ac:dyDescent="0.25"/>
    <row r="8937" hidden="1" x14ac:dyDescent="0.25"/>
    <row r="8938" hidden="1" x14ac:dyDescent="0.25"/>
    <row r="8939" hidden="1" x14ac:dyDescent="0.25"/>
    <row r="8940" hidden="1" x14ac:dyDescent="0.25"/>
    <row r="8941" hidden="1" x14ac:dyDescent="0.25"/>
    <row r="8942" hidden="1" x14ac:dyDescent="0.25"/>
    <row r="8943" hidden="1" x14ac:dyDescent="0.25"/>
    <row r="8944" hidden="1" x14ac:dyDescent="0.25"/>
    <row r="8945" hidden="1" x14ac:dyDescent="0.25"/>
    <row r="8946" hidden="1" x14ac:dyDescent="0.25"/>
    <row r="8947" hidden="1" x14ac:dyDescent="0.25"/>
    <row r="8948" hidden="1" x14ac:dyDescent="0.25"/>
    <row r="8949" hidden="1" x14ac:dyDescent="0.25"/>
    <row r="8950" hidden="1" x14ac:dyDescent="0.25"/>
    <row r="8951" hidden="1" x14ac:dyDescent="0.25"/>
    <row r="8952" hidden="1" x14ac:dyDescent="0.25"/>
    <row r="8953" hidden="1" x14ac:dyDescent="0.25"/>
    <row r="8954" hidden="1" x14ac:dyDescent="0.25"/>
    <row r="8955" hidden="1" x14ac:dyDescent="0.25"/>
    <row r="8956" hidden="1" x14ac:dyDescent="0.25"/>
    <row r="8957" hidden="1" x14ac:dyDescent="0.25"/>
    <row r="8958" hidden="1" x14ac:dyDescent="0.25"/>
    <row r="8959" hidden="1" x14ac:dyDescent="0.25"/>
    <row r="8960" hidden="1" x14ac:dyDescent="0.25"/>
    <row r="8961" hidden="1" x14ac:dyDescent="0.25"/>
    <row r="8962" hidden="1" x14ac:dyDescent="0.25"/>
    <row r="8963" hidden="1" x14ac:dyDescent="0.25"/>
    <row r="8964" hidden="1" x14ac:dyDescent="0.25"/>
    <row r="8965" hidden="1" x14ac:dyDescent="0.25"/>
    <row r="8966" hidden="1" x14ac:dyDescent="0.25"/>
    <row r="8967" hidden="1" x14ac:dyDescent="0.25"/>
    <row r="8968" hidden="1" x14ac:dyDescent="0.25"/>
    <row r="8969" hidden="1" x14ac:dyDescent="0.25"/>
    <row r="8970" hidden="1" x14ac:dyDescent="0.25"/>
    <row r="8971" hidden="1" x14ac:dyDescent="0.25"/>
    <row r="8972" hidden="1" x14ac:dyDescent="0.25"/>
    <row r="8973" hidden="1" x14ac:dyDescent="0.25"/>
    <row r="8974" hidden="1" x14ac:dyDescent="0.25"/>
    <row r="8975" hidden="1" x14ac:dyDescent="0.25"/>
    <row r="8976" hidden="1" x14ac:dyDescent="0.25"/>
    <row r="8977" hidden="1" x14ac:dyDescent="0.25"/>
    <row r="8978" hidden="1" x14ac:dyDescent="0.25"/>
    <row r="8979" hidden="1" x14ac:dyDescent="0.25"/>
    <row r="8980" hidden="1" x14ac:dyDescent="0.25"/>
    <row r="8981" hidden="1" x14ac:dyDescent="0.25"/>
    <row r="8982" hidden="1" x14ac:dyDescent="0.25"/>
    <row r="8983" hidden="1" x14ac:dyDescent="0.25"/>
    <row r="8984" hidden="1" x14ac:dyDescent="0.25"/>
    <row r="8985" hidden="1" x14ac:dyDescent="0.25"/>
    <row r="8986" hidden="1" x14ac:dyDescent="0.25"/>
    <row r="8987" hidden="1" x14ac:dyDescent="0.25"/>
    <row r="8988" hidden="1" x14ac:dyDescent="0.25"/>
    <row r="8989" hidden="1" x14ac:dyDescent="0.25"/>
    <row r="8990" hidden="1" x14ac:dyDescent="0.25"/>
    <row r="8991" hidden="1" x14ac:dyDescent="0.25"/>
    <row r="8992" hidden="1" x14ac:dyDescent="0.25"/>
    <row r="8993" hidden="1" x14ac:dyDescent="0.25"/>
    <row r="8994" hidden="1" x14ac:dyDescent="0.25"/>
    <row r="8995" hidden="1" x14ac:dyDescent="0.25"/>
    <row r="8996" hidden="1" x14ac:dyDescent="0.25"/>
    <row r="8997" hidden="1" x14ac:dyDescent="0.25"/>
    <row r="8998" hidden="1" x14ac:dyDescent="0.25"/>
    <row r="8999" hidden="1" x14ac:dyDescent="0.25"/>
    <row r="9000" hidden="1" x14ac:dyDescent="0.25"/>
    <row r="9001" hidden="1" x14ac:dyDescent="0.25"/>
    <row r="9002" hidden="1" x14ac:dyDescent="0.25"/>
    <row r="9003" hidden="1" x14ac:dyDescent="0.25"/>
    <row r="9004" hidden="1" x14ac:dyDescent="0.25"/>
    <row r="9005" hidden="1" x14ac:dyDescent="0.25"/>
    <row r="9006" hidden="1" x14ac:dyDescent="0.25"/>
    <row r="9007" hidden="1" x14ac:dyDescent="0.25"/>
    <row r="9008" hidden="1" x14ac:dyDescent="0.25"/>
    <row r="9009" hidden="1" x14ac:dyDescent="0.25"/>
    <row r="9010" hidden="1" x14ac:dyDescent="0.25"/>
    <row r="9011" hidden="1" x14ac:dyDescent="0.25"/>
    <row r="9012" hidden="1" x14ac:dyDescent="0.25"/>
    <row r="9013" hidden="1" x14ac:dyDescent="0.25"/>
    <row r="9014" hidden="1" x14ac:dyDescent="0.25"/>
    <row r="9015" hidden="1" x14ac:dyDescent="0.25"/>
    <row r="9016" hidden="1" x14ac:dyDescent="0.25"/>
    <row r="9017" hidden="1" x14ac:dyDescent="0.25"/>
    <row r="9018" hidden="1" x14ac:dyDescent="0.25"/>
    <row r="9019" hidden="1" x14ac:dyDescent="0.25"/>
    <row r="9020" hidden="1" x14ac:dyDescent="0.25"/>
    <row r="9021" hidden="1" x14ac:dyDescent="0.25"/>
    <row r="9022" hidden="1" x14ac:dyDescent="0.25"/>
    <row r="9023" hidden="1" x14ac:dyDescent="0.25"/>
    <row r="9024" hidden="1" x14ac:dyDescent="0.25"/>
    <row r="9025" hidden="1" x14ac:dyDescent="0.25"/>
    <row r="9026" hidden="1" x14ac:dyDescent="0.25"/>
    <row r="9027" hidden="1" x14ac:dyDescent="0.25"/>
    <row r="9028" hidden="1" x14ac:dyDescent="0.25"/>
    <row r="9029" hidden="1" x14ac:dyDescent="0.25"/>
    <row r="9030" hidden="1" x14ac:dyDescent="0.25"/>
    <row r="9031" hidden="1" x14ac:dyDescent="0.25"/>
    <row r="9032" hidden="1" x14ac:dyDescent="0.25"/>
    <row r="9033" hidden="1" x14ac:dyDescent="0.25"/>
    <row r="9034" hidden="1" x14ac:dyDescent="0.25"/>
    <row r="9035" hidden="1" x14ac:dyDescent="0.25"/>
    <row r="9036" hidden="1" x14ac:dyDescent="0.25"/>
    <row r="9037" hidden="1" x14ac:dyDescent="0.25"/>
    <row r="9038" hidden="1" x14ac:dyDescent="0.25"/>
    <row r="9039" hidden="1" x14ac:dyDescent="0.25"/>
    <row r="9040" hidden="1" x14ac:dyDescent="0.25"/>
    <row r="9041" hidden="1" x14ac:dyDescent="0.25"/>
    <row r="9042" hidden="1" x14ac:dyDescent="0.25"/>
    <row r="9043" hidden="1" x14ac:dyDescent="0.25"/>
    <row r="9044" hidden="1" x14ac:dyDescent="0.25"/>
    <row r="9045" hidden="1" x14ac:dyDescent="0.25"/>
    <row r="9046" hidden="1" x14ac:dyDescent="0.25"/>
    <row r="9047" hidden="1" x14ac:dyDescent="0.25"/>
    <row r="9048" hidden="1" x14ac:dyDescent="0.25"/>
    <row r="9049" hidden="1" x14ac:dyDescent="0.25"/>
    <row r="9050" hidden="1" x14ac:dyDescent="0.25"/>
    <row r="9051" hidden="1" x14ac:dyDescent="0.25"/>
    <row r="9052" hidden="1" x14ac:dyDescent="0.25"/>
    <row r="9053" hidden="1" x14ac:dyDescent="0.25"/>
    <row r="9054" hidden="1" x14ac:dyDescent="0.25"/>
    <row r="9055" hidden="1" x14ac:dyDescent="0.25"/>
    <row r="9056" hidden="1" x14ac:dyDescent="0.25"/>
    <row r="9057" hidden="1" x14ac:dyDescent="0.25"/>
    <row r="9058" hidden="1" x14ac:dyDescent="0.25"/>
    <row r="9059" hidden="1" x14ac:dyDescent="0.25"/>
    <row r="9060" hidden="1" x14ac:dyDescent="0.25"/>
    <row r="9061" hidden="1" x14ac:dyDescent="0.25"/>
    <row r="9062" hidden="1" x14ac:dyDescent="0.25"/>
    <row r="9063" hidden="1" x14ac:dyDescent="0.25"/>
    <row r="9064" hidden="1" x14ac:dyDescent="0.25"/>
    <row r="9065" hidden="1" x14ac:dyDescent="0.25"/>
    <row r="9066" hidden="1" x14ac:dyDescent="0.25"/>
    <row r="9067" hidden="1" x14ac:dyDescent="0.25"/>
    <row r="9068" hidden="1" x14ac:dyDescent="0.25"/>
    <row r="9069" hidden="1" x14ac:dyDescent="0.25"/>
    <row r="9070" hidden="1" x14ac:dyDescent="0.25"/>
    <row r="9071" hidden="1" x14ac:dyDescent="0.25"/>
    <row r="9072" hidden="1" x14ac:dyDescent="0.25"/>
    <row r="9073" hidden="1" x14ac:dyDescent="0.25"/>
    <row r="9074" hidden="1" x14ac:dyDescent="0.25"/>
    <row r="9075" hidden="1" x14ac:dyDescent="0.25"/>
    <row r="9076" hidden="1" x14ac:dyDescent="0.25"/>
    <row r="9077" hidden="1" x14ac:dyDescent="0.25"/>
    <row r="9078" hidden="1" x14ac:dyDescent="0.25"/>
    <row r="9079" hidden="1" x14ac:dyDescent="0.25"/>
    <row r="9080" hidden="1" x14ac:dyDescent="0.25"/>
    <row r="9081" hidden="1" x14ac:dyDescent="0.25"/>
    <row r="9082" hidden="1" x14ac:dyDescent="0.25"/>
    <row r="9083" hidden="1" x14ac:dyDescent="0.25"/>
    <row r="9084" hidden="1" x14ac:dyDescent="0.25"/>
    <row r="9085" hidden="1" x14ac:dyDescent="0.25"/>
    <row r="9086" hidden="1" x14ac:dyDescent="0.25"/>
    <row r="9087" hidden="1" x14ac:dyDescent="0.25"/>
    <row r="9088" hidden="1" x14ac:dyDescent="0.25"/>
    <row r="9089" hidden="1" x14ac:dyDescent="0.25"/>
    <row r="9090" hidden="1" x14ac:dyDescent="0.25"/>
    <row r="9091" hidden="1" x14ac:dyDescent="0.25"/>
    <row r="9092" hidden="1" x14ac:dyDescent="0.25"/>
    <row r="9093" hidden="1" x14ac:dyDescent="0.25"/>
    <row r="9094" hidden="1" x14ac:dyDescent="0.25"/>
    <row r="9095" hidden="1" x14ac:dyDescent="0.25"/>
    <row r="9096" hidden="1" x14ac:dyDescent="0.25"/>
    <row r="9097" hidden="1" x14ac:dyDescent="0.25"/>
    <row r="9098" hidden="1" x14ac:dyDescent="0.25"/>
    <row r="9099" hidden="1" x14ac:dyDescent="0.25"/>
    <row r="9100" hidden="1" x14ac:dyDescent="0.25"/>
    <row r="9101" hidden="1" x14ac:dyDescent="0.25"/>
    <row r="9102" hidden="1" x14ac:dyDescent="0.25"/>
    <row r="9103" hidden="1" x14ac:dyDescent="0.25"/>
    <row r="9104" hidden="1" x14ac:dyDescent="0.25"/>
    <row r="9105" hidden="1" x14ac:dyDescent="0.25"/>
    <row r="9106" hidden="1" x14ac:dyDescent="0.25"/>
    <row r="9107" hidden="1" x14ac:dyDescent="0.25"/>
    <row r="9108" hidden="1" x14ac:dyDescent="0.25"/>
    <row r="9109" hidden="1" x14ac:dyDescent="0.25"/>
    <row r="9110" hidden="1" x14ac:dyDescent="0.25"/>
    <row r="9111" hidden="1" x14ac:dyDescent="0.25"/>
    <row r="9112" hidden="1" x14ac:dyDescent="0.25"/>
    <row r="9113" hidden="1" x14ac:dyDescent="0.25"/>
    <row r="9114" hidden="1" x14ac:dyDescent="0.25"/>
    <row r="9115" hidden="1" x14ac:dyDescent="0.25"/>
    <row r="9116" hidden="1" x14ac:dyDescent="0.25"/>
    <row r="9117" hidden="1" x14ac:dyDescent="0.25"/>
    <row r="9118" hidden="1" x14ac:dyDescent="0.25"/>
    <row r="9119" hidden="1" x14ac:dyDescent="0.25"/>
    <row r="9120" hidden="1" x14ac:dyDescent="0.25"/>
    <row r="9121" hidden="1" x14ac:dyDescent="0.25"/>
    <row r="9122" hidden="1" x14ac:dyDescent="0.25"/>
    <row r="9123" hidden="1" x14ac:dyDescent="0.25"/>
    <row r="9124" hidden="1" x14ac:dyDescent="0.25"/>
    <row r="9125" hidden="1" x14ac:dyDescent="0.25"/>
    <row r="9126" hidden="1" x14ac:dyDescent="0.25"/>
    <row r="9127" hidden="1" x14ac:dyDescent="0.25"/>
    <row r="9128" hidden="1" x14ac:dyDescent="0.25"/>
    <row r="9129" hidden="1" x14ac:dyDescent="0.25"/>
    <row r="9130" hidden="1" x14ac:dyDescent="0.25"/>
    <row r="9131" hidden="1" x14ac:dyDescent="0.25"/>
    <row r="9132" hidden="1" x14ac:dyDescent="0.25"/>
    <row r="9133" hidden="1" x14ac:dyDescent="0.25"/>
    <row r="9134" hidden="1" x14ac:dyDescent="0.25"/>
    <row r="9135" hidden="1" x14ac:dyDescent="0.25"/>
    <row r="9136" hidden="1" x14ac:dyDescent="0.25"/>
    <row r="9137" hidden="1" x14ac:dyDescent="0.25"/>
    <row r="9138" hidden="1" x14ac:dyDescent="0.25"/>
    <row r="9139" hidden="1" x14ac:dyDescent="0.25"/>
    <row r="9140" hidden="1" x14ac:dyDescent="0.25"/>
    <row r="9141" hidden="1" x14ac:dyDescent="0.25"/>
    <row r="9142" hidden="1" x14ac:dyDescent="0.25"/>
    <row r="9143" hidden="1" x14ac:dyDescent="0.25"/>
    <row r="9144" hidden="1" x14ac:dyDescent="0.25"/>
    <row r="9145" hidden="1" x14ac:dyDescent="0.25"/>
    <row r="9146" hidden="1" x14ac:dyDescent="0.25"/>
    <row r="9147" hidden="1" x14ac:dyDescent="0.25"/>
    <row r="9148" hidden="1" x14ac:dyDescent="0.25"/>
    <row r="9149" hidden="1" x14ac:dyDescent="0.25"/>
    <row r="9150" hidden="1" x14ac:dyDescent="0.25"/>
    <row r="9151" hidden="1" x14ac:dyDescent="0.25"/>
    <row r="9152" hidden="1" x14ac:dyDescent="0.25"/>
    <row r="9153" hidden="1" x14ac:dyDescent="0.25"/>
    <row r="9154" hidden="1" x14ac:dyDescent="0.25"/>
    <row r="9155" hidden="1" x14ac:dyDescent="0.25"/>
    <row r="9156" hidden="1" x14ac:dyDescent="0.25"/>
    <row r="9157" hidden="1" x14ac:dyDescent="0.25"/>
    <row r="9158" hidden="1" x14ac:dyDescent="0.25"/>
    <row r="9159" hidden="1" x14ac:dyDescent="0.25"/>
    <row r="9160" hidden="1" x14ac:dyDescent="0.25"/>
    <row r="9161" hidden="1" x14ac:dyDescent="0.25"/>
    <row r="9162" hidden="1" x14ac:dyDescent="0.25"/>
    <row r="9163" hidden="1" x14ac:dyDescent="0.25"/>
    <row r="9164" hidden="1" x14ac:dyDescent="0.25"/>
    <row r="9165" hidden="1" x14ac:dyDescent="0.25"/>
    <row r="9166" hidden="1" x14ac:dyDescent="0.25"/>
    <row r="9167" hidden="1" x14ac:dyDescent="0.25"/>
    <row r="9168" hidden="1" x14ac:dyDescent="0.25"/>
    <row r="9169" hidden="1" x14ac:dyDescent="0.25"/>
    <row r="9170" hidden="1" x14ac:dyDescent="0.25"/>
    <row r="9171" hidden="1" x14ac:dyDescent="0.25"/>
    <row r="9172" hidden="1" x14ac:dyDescent="0.25"/>
    <row r="9173" hidden="1" x14ac:dyDescent="0.25"/>
    <row r="9174" hidden="1" x14ac:dyDescent="0.25"/>
    <row r="9175" hidden="1" x14ac:dyDescent="0.25"/>
    <row r="9176" hidden="1" x14ac:dyDescent="0.25"/>
    <row r="9177" hidden="1" x14ac:dyDescent="0.25"/>
    <row r="9178" hidden="1" x14ac:dyDescent="0.25"/>
    <row r="9179" hidden="1" x14ac:dyDescent="0.25"/>
    <row r="9180" hidden="1" x14ac:dyDescent="0.25"/>
    <row r="9181" hidden="1" x14ac:dyDescent="0.25"/>
    <row r="9182" hidden="1" x14ac:dyDescent="0.25"/>
    <row r="9183" hidden="1" x14ac:dyDescent="0.25"/>
    <row r="9184" hidden="1" x14ac:dyDescent="0.25"/>
    <row r="9185" hidden="1" x14ac:dyDescent="0.25"/>
    <row r="9186" hidden="1" x14ac:dyDescent="0.25"/>
    <row r="9187" hidden="1" x14ac:dyDescent="0.25"/>
    <row r="9188" hidden="1" x14ac:dyDescent="0.25"/>
    <row r="9189" hidden="1" x14ac:dyDescent="0.25"/>
    <row r="9190" hidden="1" x14ac:dyDescent="0.25"/>
    <row r="9191" hidden="1" x14ac:dyDescent="0.25"/>
    <row r="9192" hidden="1" x14ac:dyDescent="0.25"/>
    <row r="9193" hidden="1" x14ac:dyDescent="0.25"/>
    <row r="9194" hidden="1" x14ac:dyDescent="0.25"/>
    <row r="9195" hidden="1" x14ac:dyDescent="0.25"/>
    <row r="9196" hidden="1" x14ac:dyDescent="0.25"/>
    <row r="9197" hidden="1" x14ac:dyDescent="0.25"/>
    <row r="9198" hidden="1" x14ac:dyDescent="0.25"/>
    <row r="9199" hidden="1" x14ac:dyDescent="0.25"/>
    <row r="9200" hidden="1" x14ac:dyDescent="0.25"/>
    <row r="9201" hidden="1" x14ac:dyDescent="0.25"/>
    <row r="9202" hidden="1" x14ac:dyDescent="0.25"/>
    <row r="9203" hidden="1" x14ac:dyDescent="0.25"/>
    <row r="9204" hidden="1" x14ac:dyDescent="0.25"/>
    <row r="9205" hidden="1" x14ac:dyDescent="0.25"/>
    <row r="9206" hidden="1" x14ac:dyDescent="0.25"/>
    <row r="9207" hidden="1" x14ac:dyDescent="0.25"/>
    <row r="9208" hidden="1" x14ac:dyDescent="0.25"/>
    <row r="9209" hidden="1" x14ac:dyDescent="0.25"/>
    <row r="9210" hidden="1" x14ac:dyDescent="0.25"/>
    <row r="9211" hidden="1" x14ac:dyDescent="0.25"/>
    <row r="9212" hidden="1" x14ac:dyDescent="0.25"/>
    <row r="9213" hidden="1" x14ac:dyDescent="0.25"/>
    <row r="9214" hidden="1" x14ac:dyDescent="0.25"/>
    <row r="9215" hidden="1" x14ac:dyDescent="0.25"/>
    <row r="9216" hidden="1" x14ac:dyDescent="0.25"/>
    <row r="9217" hidden="1" x14ac:dyDescent="0.25"/>
    <row r="9218" hidden="1" x14ac:dyDescent="0.25"/>
    <row r="9219" hidden="1" x14ac:dyDescent="0.25"/>
    <row r="9220" hidden="1" x14ac:dyDescent="0.25"/>
    <row r="9221" hidden="1" x14ac:dyDescent="0.25"/>
    <row r="9222" hidden="1" x14ac:dyDescent="0.25"/>
    <row r="9223" hidden="1" x14ac:dyDescent="0.25"/>
    <row r="9224" hidden="1" x14ac:dyDescent="0.25"/>
    <row r="9225" hidden="1" x14ac:dyDescent="0.25"/>
    <row r="9226" hidden="1" x14ac:dyDescent="0.25"/>
    <row r="9227" hidden="1" x14ac:dyDescent="0.25"/>
    <row r="9228" hidden="1" x14ac:dyDescent="0.25"/>
    <row r="9229" hidden="1" x14ac:dyDescent="0.25"/>
    <row r="9230" hidden="1" x14ac:dyDescent="0.25"/>
    <row r="9231" hidden="1" x14ac:dyDescent="0.25"/>
    <row r="9232" hidden="1" x14ac:dyDescent="0.25"/>
    <row r="9233" hidden="1" x14ac:dyDescent="0.25"/>
    <row r="9234" hidden="1" x14ac:dyDescent="0.25"/>
    <row r="9235" hidden="1" x14ac:dyDescent="0.25"/>
    <row r="9236" hidden="1" x14ac:dyDescent="0.25"/>
    <row r="9237" hidden="1" x14ac:dyDescent="0.25"/>
    <row r="9238" hidden="1" x14ac:dyDescent="0.25"/>
    <row r="9239" hidden="1" x14ac:dyDescent="0.25"/>
    <row r="9240" hidden="1" x14ac:dyDescent="0.25"/>
    <row r="9241" hidden="1" x14ac:dyDescent="0.25"/>
    <row r="9242" hidden="1" x14ac:dyDescent="0.25"/>
    <row r="9243" hidden="1" x14ac:dyDescent="0.25"/>
    <row r="9244" hidden="1" x14ac:dyDescent="0.25"/>
    <row r="9245" hidden="1" x14ac:dyDescent="0.25"/>
    <row r="9246" hidden="1" x14ac:dyDescent="0.25"/>
    <row r="9247" hidden="1" x14ac:dyDescent="0.25"/>
    <row r="9248" hidden="1" x14ac:dyDescent="0.25"/>
    <row r="9249" hidden="1" x14ac:dyDescent="0.25"/>
    <row r="9250" hidden="1" x14ac:dyDescent="0.25"/>
    <row r="9251" hidden="1" x14ac:dyDescent="0.25"/>
    <row r="9252" hidden="1" x14ac:dyDescent="0.25"/>
    <row r="9253" hidden="1" x14ac:dyDescent="0.25"/>
    <row r="9254" hidden="1" x14ac:dyDescent="0.25"/>
    <row r="9255" hidden="1" x14ac:dyDescent="0.25"/>
    <row r="9256" hidden="1" x14ac:dyDescent="0.25"/>
    <row r="9257" hidden="1" x14ac:dyDescent="0.25"/>
    <row r="9258" hidden="1" x14ac:dyDescent="0.25"/>
    <row r="9259" hidden="1" x14ac:dyDescent="0.25"/>
    <row r="9260" hidden="1" x14ac:dyDescent="0.25"/>
    <row r="9261" hidden="1" x14ac:dyDescent="0.25"/>
    <row r="9262" hidden="1" x14ac:dyDescent="0.25"/>
    <row r="9263" hidden="1" x14ac:dyDescent="0.25"/>
    <row r="9264" hidden="1" x14ac:dyDescent="0.25"/>
    <row r="9265" hidden="1" x14ac:dyDescent="0.25"/>
    <row r="9266" hidden="1" x14ac:dyDescent="0.25"/>
    <row r="9267" hidden="1" x14ac:dyDescent="0.25"/>
    <row r="9268" hidden="1" x14ac:dyDescent="0.25"/>
    <row r="9269" hidden="1" x14ac:dyDescent="0.25"/>
    <row r="9270" hidden="1" x14ac:dyDescent="0.25"/>
    <row r="9271" hidden="1" x14ac:dyDescent="0.25"/>
    <row r="9272" hidden="1" x14ac:dyDescent="0.25"/>
    <row r="9273" hidden="1" x14ac:dyDescent="0.25"/>
    <row r="9274" hidden="1" x14ac:dyDescent="0.25"/>
    <row r="9275" hidden="1" x14ac:dyDescent="0.25"/>
    <row r="9276" hidden="1" x14ac:dyDescent="0.25"/>
    <row r="9277" hidden="1" x14ac:dyDescent="0.25"/>
    <row r="9278" hidden="1" x14ac:dyDescent="0.25"/>
    <row r="9279" hidden="1" x14ac:dyDescent="0.25"/>
    <row r="9280" hidden="1" x14ac:dyDescent="0.25"/>
    <row r="9281" hidden="1" x14ac:dyDescent="0.25"/>
    <row r="9282" hidden="1" x14ac:dyDescent="0.25"/>
    <row r="9283" hidden="1" x14ac:dyDescent="0.25"/>
    <row r="9284" hidden="1" x14ac:dyDescent="0.25"/>
    <row r="9285" hidden="1" x14ac:dyDescent="0.25"/>
    <row r="9286" hidden="1" x14ac:dyDescent="0.25"/>
    <row r="9287" hidden="1" x14ac:dyDescent="0.25"/>
    <row r="9288" hidden="1" x14ac:dyDescent="0.25"/>
    <row r="9289" hidden="1" x14ac:dyDescent="0.25"/>
    <row r="9290" hidden="1" x14ac:dyDescent="0.25"/>
    <row r="9291" hidden="1" x14ac:dyDescent="0.25"/>
    <row r="9292" hidden="1" x14ac:dyDescent="0.25"/>
    <row r="9293" hidden="1" x14ac:dyDescent="0.25"/>
    <row r="9294" hidden="1" x14ac:dyDescent="0.25"/>
    <row r="9295" hidden="1" x14ac:dyDescent="0.25"/>
    <row r="9296" hidden="1" x14ac:dyDescent="0.25"/>
    <row r="9297" hidden="1" x14ac:dyDescent="0.25"/>
    <row r="9298" hidden="1" x14ac:dyDescent="0.25"/>
    <row r="9299" hidden="1" x14ac:dyDescent="0.25"/>
    <row r="9300" hidden="1" x14ac:dyDescent="0.25"/>
    <row r="9301" hidden="1" x14ac:dyDescent="0.25"/>
    <row r="9302" hidden="1" x14ac:dyDescent="0.25"/>
    <row r="9303" hidden="1" x14ac:dyDescent="0.25"/>
    <row r="9304" hidden="1" x14ac:dyDescent="0.25"/>
    <row r="9305" hidden="1" x14ac:dyDescent="0.25"/>
    <row r="9306" hidden="1" x14ac:dyDescent="0.25"/>
    <row r="9307" hidden="1" x14ac:dyDescent="0.25"/>
    <row r="9308" hidden="1" x14ac:dyDescent="0.25"/>
    <row r="9309" hidden="1" x14ac:dyDescent="0.25"/>
    <row r="9310" hidden="1" x14ac:dyDescent="0.25"/>
    <row r="9311" hidden="1" x14ac:dyDescent="0.25"/>
    <row r="9312" hidden="1" x14ac:dyDescent="0.25"/>
    <row r="9313" hidden="1" x14ac:dyDescent="0.25"/>
    <row r="9314" hidden="1" x14ac:dyDescent="0.25"/>
    <row r="9315" hidden="1" x14ac:dyDescent="0.25"/>
    <row r="9316" hidden="1" x14ac:dyDescent="0.25"/>
    <row r="9317" hidden="1" x14ac:dyDescent="0.25"/>
    <row r="9318" hidden="1" x14ac:dyDescent="0.25"/>
    <row r="9319" hidden="1" x14ac:dyDescent="0.25"/>
    <row r="9320" hidden="1" x14ac:dyDescent="0.25"/>
    <row r="9321" hidden="1" x14ac:dyDescent="0.25"/>
    <row r="9322" hidden="1" x14ac:dyDescent="0.25"/>
    <row r="9323" hidden="1" x14ac:dyDescent="0.25"/>
    <row r="9324" hidden="1" x14ac:dyDescent="0.25"/>
    <row r="9325" hidden="1" x14ac:dyDescent="0.25"/>
    <row r="9326" hidden="1" x14ac:dyDescent="0.25"/>
    <row r="9327" hidden="1" x14ac:dyDescent="0.25"/>
    <row r="9328" hidden="1" x14ac:dyDescent="0.25"/>
    <row r="9329" hidden="1" x14ac:dyDescent="0.25"/>
    <row r="9330" hidden="1" x14ac:dyDescent="0.25"/>
    <row r="9331" hidden="1" x14ac:dyDescent="0.25"/>
    <row r="9332" hidden="1" x14ac:dyDescent="0.25"/>
    <row r="9333" hidden="1" x14ac:dyDescent="0.25"/>
    <row r="9334" hidden="1" x14ac:dyDescent="0.25"/>
    <row r="9335" hidden="1" x14ac:dyDescent="0.25"/>
    <row r="9336" hidden="1" x14ac:dyDescent="0.25"/>
    <row r="9337" hidden="1" x14ac:dyDescent="0.25"/>
    <row r="9338" hidden="1" x14ac:dyDescent="0.25"/>
    <row r="9339" hidden="1" x14ac:dyDescent="0.25"/>
    <row r="9340" hidden="1" x14ac:dyDescent="0.25"/>
    <row r="9341" hidden="1" x14ac:dyDescent="0.25"/>
    <row r="9342" hidden="1" x14ac:dyDescent="0.25"/>
    <row r="9343" hidden="1" x14ac:dyDescent="0.25"/>
    <row r="9344" hidden="1" x14ac:dyDescent="0.25"/>
    <row r="9345" hidden="1" x14ac:dyDescent="0.25"/>
    <row r="9346" hidden="1" x14ac:dyDescent="0.25"/>
    <row r="9347" hidden="1" x14ac:dyDescent="0.25"/>
    <row r="9348" hidden="1" x14ac:dyDescent="0.25"/>
    <row r="9349" hidden="1" x14ac:dyDescent="0.25"/>
    <row r="9350" hidden="1" x14ac:dyDescent="0.25"/>
    <row r="9351" hidden="1" x14ac:dyDescent="0.25"/>
    <row r="9352" hidden="1" x14ac:dyDescent="0.25"/>
    <row r="9353" hidden="1" x14ac:dyDescent="0.25"/>
    <row r="9354" hidden="1" x14ac:dyDescent="0.25"/>
    <row r="9355" hidden="1" x14ac:dyDescent="0.25"/>
    <row r="9356" hidden="1" x14ac:dyDescent="0.25"/>
    <row r="9357" hidden="1" x14ac:dyDescent="0.25"/>
    <row r="9358" hidden="1" x14ac:dyDescent="0.25"/>
    <row r="9359" hidden="1" x14ac:dyDescent="0.25"/>
    <row r="9360" hidden="1" x14ac:dyDescent="0.25"/>
    <row r="9361" hidden="1" x14ac:dyDescent="0.25"/>
    <row r="9362" hidden="1" x14ac:dyDescent="0.25"/>
    <row r="9363" hidden="1" x14ac:dyDescent="0.25"/>
    <row r="9364" hidden="1" x14ac:dyDescent="0.25"/>
    <row r="9365" hidden="1" x14ac:dyDescent="0.25"/>
    <row r="9366" hidden="1" x14ac:dyDescent="0.25"/>
    <row r="9367" hidden="1" x14ac:dyDescent="0.25"/>
    <row r="9368" hidden="1" x14ac:dyDescent="0.25"/>
    <row r="9369" hidden="1" x14ac:dyDescent="0.25"/>
    <row r="9370" hidden="1" x14ac:dyDescent="0.25"/>
    <row r="9371" hidden="1" x14ac:dyDescent="0.25"/>
    <row r="9372" hidden="1" x14ac:dyDescent="0.25"/>
    <row r="9373" hidden="1" x14ac:dyDescent="0.25"/>
    <row r="9374" hidden="1" x14ac:dyDescent="0.25"/>
    <row r="9375" hidden="1" x14ac:dyDescent="0.25"/>
    <row r="9376" hidden="1" x14ac:dyDescent="0.25"/>
    <row r="9377" hidden="1" x14ac:dyDescent="0.25"/>
    <row r="9378" hidden="1" x14ac:dyDescent="0.25"/>
    <row r="9379" hidden="1" x14ac:dyDescent="0.25"/>
    <row r="9380" hidden="1" x14ac:dyDescent="0.25"/>
    <row r="9381" hidden="1" x14ac:dyDescent="0.25"/>
    <row r="9382" hidden="1" x14ac:dyDescent="0.25"/>
    <row r="9383" hidden="1" x14ac:dyDescent="0.25"/>
    <row r="9384" hidden="1" x14ac:dyDescent="0.25"/>
    <row r="9385" hidden="1" x14ac:dyDescent="0.25"/>
    <row r="9386" hidden="1" x14ac:dyDescent="0.25"/>
    <row r="9387" hidden="1" x14ac:dyDescent="0.25"/>
    <row r="9388" hidden="1" x14ac:dyDescent="0.25"/>
    <row r="9389" hidden="1" x14ac:dyDescent="0.25"/>
    <row r="9390" hidden="1" x14ac:dyDescent="0.25"/>
    <row r="9391" hidden="1" x14ac:dyDescent="0.25"/>
    <row r="9392" hidden="1" x14ac:dyDescent="0.25"/>
    <row r="9393" hidden="1" x14ac:dyDescent="0.25"/>
    <row r="9394" hidden="1" x14ac:dyDescent="0.25"/>
    <row r="9395" hidden="1" x14ac:dyDescent="0.25"/>
    <row r="9396" hidden="1" x14ac:dyDescent="0.25"/>
    <row r="9397" hidden="1" x14ac:dyDescent="0.25"/>
    <row r="9398" hidden="1" x14ac:dyDescent="0.25"/>
    <row r="9399" hidden="1" x14ac:dyDescent="0.25"/>
    <row r="9400" hidden="1" x14ac:dyDescent="0.25"/>
    <row r="9401" hidden="1" x14ac:dyDescent="0.25"/>
    <row r="9402" hidden="1" x14ac:dyDescent="0.25"/>
    <row r="9403" hidden="1" x14ac:dyDescent="0.25"/>
    <row r="9404" hidden="1" x14ac:dyDescent="0.25"/>
    <row r="9405" hidden="1" x14ac:dyDescent="0.25"/>
    <row r="9406" hidden="1" x14ac:dyDescent="0.25"/>
    <row r="9407" hidden="1" x14ac:dyDescent="0.25"/>
    <row r="9408" hidden="1" x14ac:dyDescent="0.25"/>
    <row r="9409" hidden="1" x14ac:dyDescent="0.25"/>
    <row r="9410" hidden="1" x14ac:dyDescent="0.25"/>
    <row r="9411" hidden="1" x14ac:dyDescent="0.25"/>
    <row r="9412" hidden="1" x14ac:dyDescent="0.25"/>
    <row r="9413" hidden="1" x14ac:dyDescent="0.25"/>
    <row r="9414" hidden="1" x14ac:dyDescent="0.25"/>
    <row r="9415" hidden="1" x14ac:dyDescent="0.25"/>
    <row r="9416" hidden="1" x14ac:dyDescent="0.25"/>
    <row r="9417" hidden="1" x14ac:dyDescent="0.25"/>
    <row r="9418" hidden="1" x14ac:dyDescent="0.25"/>
    <row r="9419" hidden="1" x14ac:dyDescent="0.25"/>
    <row r="9420" hidden="1" x14ac:dyDescent="0.25"/>
    <row r="9421" hidden="1" x14ac:dyDescent="0.25"/>
    <row r="9422" hidden="1" x14ac:dyDescent="0.25"/>
    <row r="9423" hidden="1" x14ac:dyDescent="0.25"/>
    <row r="9424" hidden="1" x14ac:dyDescent="0.25"/>
    <row r="9425" hidden="1" x14ac:dyDescent="0.25"/>
    <row r="9426" hidden="1" x14ac:dyDescent="0.25"/>
    <row r="9427" hidden="1" x14ac:dyDescent="0.25"/>
    <row r="9428" hidden="1" x14ac:dyDescent="0.25"/>
    <row r="9429" hidden="1" x14ac:dyDescent="0.25"/>
    <row r="9430" hidden="1" x14ac:dyDescent="0.25"/>
    <row r="9431" hidden="1" x14ac:dyDescent="0.25"/>
    <row r="9432" hidden="1" x14ac:dyDescent="0.25"/>
    <row r="9433" hidden="1" x14ac:dyDescent="0.25"/>
    <row r="9434" hidden="1" x14ac:dyDescent="0.25"/>
    <row r="9435" hidden="1" x14ac:dyDescent="0.25"/>
    <row r="9436" hidden="1" x14ac:dyDescent="0.25"/>
    <row r="9437" hidden="1" x14ac:dyDescent="0.25"/>
    <row r="9438" hidden="1" x14ac:dyDescent="0.25"/>
    <row r="9439" hidden="1" x14ac:dyDescent="0.25"/>
    <row r="9440" hidden="1" x14ac:dyDescent="0.25"/>
    <row r="9441" hidden="1" x14ac:dyDescent="0.25"/>
    <row r="9442" hidden="1" x14ac:dyDescent="0.25"/>
    <row r="9443" hidden="1" x14ac:dyDescent="0.25"/>
    <row r="9444" hidden="1" x14ac:dyDescent="0.25"/>
    <row r="9445" hidden="1" x14ac:dyDescent="0.25"/>
    <row r="9446" hidden="1" x14ac:dyDescent="0.25"/>
    <row r="9447" hidden="1" x14ac:dyDescent="0.25"/>
    <row r="9448" hidden="1" x14ac:dyDescent="0.25"/>
    <row r="9449" hidden="1" x14ac:dyDescent="0.25"/>
    <row r="9450" hidden="1" x14ac:dyDescent="0.25"/>
    <row r="9451" hidden="1" x14ac:dyDescent="0.25"/>
    <row r="9452" hidden="1" x14ac:dyDescent="0.25"/>
    <row r="9453" hidden="1" x14ac:dyDescent="0.25"/>
    <row r="9454" hidden="1" x14ac:dyDescent="0.25"/>
    <row r="9455" hidden="1" x14ac:dyDescent="0.25"/>
    <row r="9456" hidden="1" x14ac:dyDescent="0.25"/>
    <row r="9457" hidden="1" x14ac:dyDescent="0.25"/>
    <row r="9458" hidden="1" x14ac:dyDescent="0.25"/>
    <row r="9459" hidden="1" x14ac:dyDescent="0.25"/>
    <row r="9460" hidden="1" x14ac:dyDescent="0.25"/>
    <row r="9461" hidden="1" x14ac:dyDescent="0.25"/>
    <row r="9462" hidden="1" x14ac:dyDescent="0.25"/>
    <row r="9463" hidden="1" x14ac:dyDescent="0.25"/>
    <row r="9464" hidden="1" x14ac:dyDescent="0.25"/>
    <row r="9465" hidden="1" x14ac:dyDescent="0.25"/>
    <row r="9466" hidden="1" x14ac:dyDescent="0.25"/>
    <row r="9467" hidden="1" x14ac:dyDescent="0.25"/>
    <row r="9468" hidden="1" x14ac:dyDescent="0.25"/>
    <row r="9469" hidden="1" x14ac:dyDescent="0.25"/>
    <row r="9470" hidden="1" x14ac:dyDescent="0.25"/>
    <row r="9471" hidden="1" x14ac:dyDescent="0.25"/>
    <row r="9472" hidden="1" x14ac:dyDescent="0.25"/>
    <row r="9473" hidden="1" x14ac:dyDescent="0.25"/>
    <row r="9474" hidden="1" x14ac:dyDescent="0.25"/>
    <row r="9475" hidden="1" x14ac:dyDescent="0.25"/>
    <row r="9476" hidden="1" x14ac:dyDescent="0.25"/>
    <row r="9477" hidden="1" x14ac:dyDescent="0.25"/>
    <row r="9478" hidden="1" x14ac:dyDescent="0.25"/>
    <row r="9479" hidden="1" x14ac:dyDescent="0.25"/>
    <row r="9480" hidden="1" x14ac:dyDescent="0.25"/>
    <row r="9481" hidden="1" x14ac:dyDescent="0.25"/>
    <row r="9482" hidden="1" x14ac:dyDescent="0.25"/>
    <row r="9483" hidden="1" x14ac:dyDescent="0.25"/>
    <row r="9484" hidden="1" x14ac:dyDescent="0.25"/>
    <row r="9485" hidden="1" x14ac:dyDescent="0.25"/>
    <row r="9486" hidden="1" x14ac:dyDescent="0.25"/>
    <row r="9487" hidden="1" x14ac:dyDescent="0.25"/>
    <row r="9488" hidden="1" x14ac:dyDescent="0.25"/>
    <row r="9489" hidden="1" x14ac:dyDescent="0.25"/>
    <row r="9490" hidden="1" x14ac:dyDescent="0.25"/>
    <row r="9491" hidden="1" x14ac:dyDescent="0.25"/>
    <row r="9492" hidden="1" x14ac:dyDescent="0.25"/>
    <row r="9493" hidden="1" x14ac:dyDescent="0.25"/>
    <row r="9494" hidden="1" x14ac:dyDescent="0.25"/>
    <row r="9495" hidden="1" x14ac:dyDescent="0.25"/>
    <row r="9496" hidden="1" x14ac:dyDescent="0.25"/>
    <row r="9497" hidden="1" x14ac:dyDescent="0.25"/>
    <row r="9498" hidden="1" x14ac:dyDescent="0.25"/>
    <row r="9499" hidden="1" x14ac:dyDescent="0.25"/>
    <row r="9500" hidden="1" x14ac:dyDescent="0.25"/>
    <row r="9501" hidden="1" x14ac:dyDescent="0.25"/>
    <row r="9502" hidden="1" x14ac:dyDescent="0.25"/>
    <row r="9503" hidden="1" x14ac:dyDescent="0.25"/>
    <row r="9504" hidden="1" x14ac:dyDescent="0.25"/>
    <row r="9505" hidden="1" x14ac:dyDescent="0.25"/>
    <row r="9506" hidden="1" x14ac:dyDescent="0.25"/>
    <row r="9507" hidden="1" x14ac:dyDescent="0.25"/>
    <row r="9508" hidden="1" x14ac:dyDescent="0.25"/>
    <row r="9509" hidden="1" x14ac:dyDescent="0.25"/>
    <row r="9510" hidden="1" x14ac:dyDescent="0.25"/>
    <row r="9511" hidden="1" x14ac:dyDescent="0.25"/>
    <row r="9512" hidden="1" x14ac:dyDescent="0.25"/>
    <row r="9513" hidden="1" x14ac:dyDescent="0.25"/>
    <row r="9514" hidden="1" x14ac:dyDescent="0.25"/>
    <row r="9515" hidden="1" x14ac:dyDescent="0.25"/>
    <row r="9516" hidden="1" x14ac:dyDescent="0.25"/>
    <row r="9517" hidden="1" x14ac:dyDescent="0.25"/>
    <row r="9518" hidden="1" x14ac:dyDescent="0.25"/>
    <row r="9519" hidden="1" x14ac:dyDescent="0.25"/>
    <row r="9520" hidden="1" x14ac:dyDescent="0.25"/>
    <row r="9521" hidden="1" x14ac:dyDescent="0.25"/>
    <row r="9522" hidden="1" x14ac:dyDescent="0.25"/>
    <row r="9523" hidden="1" x14ac:dyDescent="0.25"/>
    <row r="9524" hidden="1" x14ac:dyDescent="0.25"/>
    <row r="9525" hidden="1" x14ac:dyDescent="0.25"/>
    <row r="9526" hidden="1" x14ac:dyDescent="0.25"/>
    <row r="9527" hidden="1" x14ac:dyDescent="0.25"/>
    <row r="9528" hidden="1" x14ac:dyDescent="0.25"/>
    <row r="9529" hidden="1" x14ac:dyDescent="0.25"/>
    <row r="9530" hidden="1" x14ac:dyDescent="0.25"/>
    <row r="9531" hidden="1" x14ac:dyDescent="0.25"/>
    <row r="9532" hidden="1" x14ac:dyDescent="0.25"/>
    <row r="9533" hidden="1" x14ac:dyDescent="0.25"/>
    <row r="9534" hidden="1" x14ac:dyDescent="0.25"/>
    <row r="9535" hidden="1" x14ac:dyDescent="0.25"/>
    <row r="9536" hidden="1" x14ac:dyDescent="0.25"/>
    <row r="9537" hidden="1" x14ac:dyDescent="0.25"/>
    <row r="9538" hidden="1" x14ac:dyDescent="0.25"/>
    <row r="9539" hidden="1" x14ac:dyDescent="0.25"/>
    <row r="9540" hidden="1" x14ac:dyDescent="0.25"/>
    <row r="9541" hidden="1" x14ac:dyDescent="0.25"/>
    <row r="9542" hidden="1" x14ac:dyDescent="0.25"/>
    <row r="9543" hidden="1" x14ac:dyDescent="0.25"/>
    <row r="9544" hidden="1" x14ac:dyDescent="0.25"/>
    <row r="9545" hidden="1" x14ac:dyDescent="0.25"/>
    <row r="9546" hidden="1" x14ac:dyDescent="0.25"/>
    <row r="9547" hidden="1" x14ac:dyDescent="0.25"/>
    <row r="9548" hidden="1" x14ac:dyDescent="0.25"/>
    <row r="9549" hidden="1" x14ac:dyDescent="0.25"/>
    <row r="9550" hidden="1" x14ac:dyDescent="0.25"/>
    <row r="9551" hidden="1" x14ac:dyDescent="0.25"/>
    <row r="9552" hidden="1" x14ac:dyDescent="0.25"/>
    <row r="9553" hidden="1" x14ac:dyDescent="0.25"/>
    <row r="9554" hidden="1" x14ac:dyDescent="0.25"/>
    <row r="9555" hidden="1" x14ac:dyDescent="0.25"/>
    <row r="9556" hidden="1" x14ac:dyDescent="0.25"/>
    <row r="9557" hidden="1" x14ac:dyDescent="0.25"/>
    <row r="9558" hidden="1" x14ac:dyDescent="0.25"/>
    <row r="9559" hidden="1" x14ac:dyDescent="0.25"/>
    <row r="9560" hidden="1" x14ac:dyDescent="0.25"/>
    <row r="9561" hidden="1" x14ac:dyDescent="0.25"/>
    <row r="9562" hidden="1" x14ac:dyDescent="0.25"/>
    <row r="9563" hidden="1" x14ac:dyDescent="0.25"/>
    <row r="9564" hidden="1" x14ac:dyDescent="0.25"/>
    <row r="9565" hidden="1" x14ac:dyDescent="0.25"/>
    <row r="9566" hidden="1" x14ac:dyDescent="0.25"/>
    <row r="9567" hidden="1" x14ac:dyDescent="0.25"/>
    <row r="9568" hidden="1" x14ac:dyDescent="0.25"/>
    <row r="9569" hidden="1" x14ac:dyDescent="0.25"/>
    <row r="9570" hidden="1" x14ac:dyDescent="0.25"/>
    <row r="9571" hidden="1" x14ac:dyDescent="0.25"/>
    <row r="9572" hidden="1" x14ac:dyDescent="0.25"/>
    <row r="9573" hidden="1" x14ac:dyDescent="0.25"/>
    <row r="9574" hidden="1" x14ac:dyDescent="0.25"/>
    <row r="9575" hidden="1" x14ac:dyDescent="0.25"/>
    <row r="9576" hidden="1" x14ac:dyDescent="0.25"/>
    <row r="9577" hidden="1" x14ac:dyDescent="0.25"/>
    <row r="9578" hidden="1" x14ac:dyDescent="0.25"/>
    <row r="9579" hidden="1" x14ac:dyDescent="0.25"/>
    <row r="9580" hidden="1" x14ac:dyDescent="0.25"/>
    <row r="9581" hidden="1" x14ac:dyDescent="0.25"/>
    <row r="9582" hidden="1" x14ac:dyDescent="0.25"/>
    <row r="9583" hidden="1" x14ac:dyDescent="0.25"/>
    <row r="9584" hidden="1" x14ac:dyDescent="0.25"/>
    <row r="9585" hidden="1" x14ac:dyDescent="0.25"/>
    <row r="9586" hidden="1" x14ac:dyDescent="0.25"/>
    <row r="9587" hidden="1" x14ac:dyDescent="0.25"/>
    <row r="9588" hidden="1" x14ac:dyDescent="0.25"/>
    <row r="9589" hidden="1" x14ac:dyDescent="0.25"/>
    <row r="9590" hidden="1" x14ac:dyDescent="0.25"/>
    <row r="9591" hidden="1" x14ac:dyDescent="0.25"/>
    <row r="9592" hidden="1" x14ac:dyDescent="0.25"/>
    <row r="9593" hidden="1" x14ac:dyDescent="0.25"/>
    <row r="9594" hidden="1" x14ac:dyDescent="0.25"/>
    <row r="9595" hidden="1" x14ac:dyDescent="0.25"/>
    <row r="9596" hidden="1" x14ac:dyDescent="0.25"/>
    <row r="9597" hidden="1" x14ac:dyDescent="0.25"/>
    <row r="9598" hidden="1" x14ac:dyDescent="0.25"/>
    <row r="9599" hidden="1" x14ac:dyDescent="0.25"/>
    <row r="9600" hidden="1" x14ac:dyDescent="0.25"/>
    <row r="9601" hidden="1" x14ac:dyDescent="0.25"/>
    <row r="9602" hidden="1" x14ac:dyDescent="0.25"/>
    <row r="9603" hidden="1" x14ac:dyDescent="0.25"/>
    <row r="9604" hidden="1" x14ac:dyDescent="0.25"/>
    <row r="9605" hidden="1" x14ac:dyDescent="0.25"/>
    <row r="9606" hidden="1" x14ac:dyDescent="0.25"/>
    <row r="9607" hidden="1" x14ac:dyDescent="0.25"/>
    <row r="9608" hidden="1" x14ac:dyDescent="0.25"/>
    <row r="9609" hidden="1" x14ac:dyDescent="0.25"/>
    <row r="9610" hidden="1" x14ac:dyDescent="0.25"/>
    <row r="9611" hidden="1" x14ac:dyDescent="0.25"/>
    <row r="9612" hidden="1" x14ac:dyDescent="0.25"/>
    <row r="9613" hidden="1" x14ac:dyDescent="0.25"/>
    <row r="9614" hidden="1" x14ac:dyDescent="0.25"/>
    <row r="9615" hidden="1" x14ac:dyDescent="0.25"/>
    <row r="9616" hidden="1" x14ac:dyDescent="0.25"/>
    <row r="9617" hidden="1" x14ac:dyDescent="0.25"/>
    <row r="9618" hidden="1" x14ac:dyDescent="0.25"/>
    <row r="9619" hidden="1" x14ac:dyDescent="0.25"/>
    <row r="9620" hidden="1" x14ac:dyDescent="0.25"/>
    <row r="9621" hidden="1" x14ac:dyDescent="0.25"/>
    <row r="9622" hidden="1" x14ac:dyDescent="0.25"/>
    <row r="9623" hidden="1" x14ac:dyDescent="0.25"/>
    <row r="9624" hidden="1" x14ac:dyDescent="0.25"/>
    <row r="9625" hidden="1" x14ac:dyDescent="0.25"/>
    <row r="9626" hidden="1" x14ac:dyDescent="0.25"/>
    <row r="9627" hidden="1" x14ac:dyDescent="0.25"/>
    <row r="9628" hidden="1" x14ac:dyDescent="0.25"/>
    <row r="9629" hidden="1" x14ac:dyDescent="0.25"/>
    <row r="9630" hidden="1" x14ac:dyDescent="0.25"/>
    <row r="9631" hidden="1" x14ac:dyDescent="0.25"/>
    <row r="9632" hidden="1" x14ac:dyDescent="0.25"/>
    <row r="9633" hidden="1" x14ac:dyDescent="0.25"/>
    <row r="9634" hidden="1" x14ac:dyDescent="0.25"/>
    <row r="9635" hidden="1" x14ac:dyDescent="0.25"/>
    <row r="9636" hidden="1" x14ac:dyDescent="0.25"/>
    <row r="9637" hidden="1" x14ac:dyDescent="0.25"/>
    <row r="9638" hidden="1" x14ac:dyDescent="0.25"/>
    <row r="9639" hidden="1" x14ac:dyDescent="0.25"/>
    <row r="9640" hidden="1" x14ac:dyDescent="0.25"/>
    <row r="9641" hidden="1" x14ac:dyDescent="0.25"/>
    <row r="9642" hidden="1" x14ac:dyDescent="0.25"/>
    <row r="9643" hidden="1" x14ac:dyDescent="0.25"/>
    <row r="9644" hidden="1" x14ac:dyDescent="0.25"/>
    <row r="9645" hidden="1" x14ac:dyDescent="0.25"/>
    <row r="9646" hidden="1" x14ac:dyDescent="0.25"/>
    <row r="9647" hidden="1" x14ac:dyDescent="0.25"/>
    <row r="9648" hidden="1" x14ac:dyDescent="0.25"/>
    <row r="9649" hidden="1" x14ac:dyDescent="0.25"/>
    <row r="9650" hidden="1" x14ac:dyDescent="0.25"/>
    <row r="9651" hidden="1" x14ac:dyDescent="0.25"/>
    <row r="9652" hidden="1" x14ac:dyDescent="0.25"/>
    <row r="9653" hidden="1" x14ac:dyDescent="0.25"/>
    <row r="9654" hidden="1" x14ac:dyDescent="0.25"/>
    <row r="9655" hidden="1" x14ac:dyDescent="0.25"/>
    <row r="9656" hidden="1" x14ac:dyDescent="0.25"/>
    <row r="9657" hidden="1" x14ac:dyDescent="0.25"/>
    <row r="9658" hidden="1" x14ac:dyDescent="0.25"/>
    <row r="9659" hidden="1" x14ac:dyDescent="0.25"/>
    <row r="9660" hidden="1" x14ac:dyDescent="0.25"/>
    <row r="9661" hidden="1" x14ac:dyDescent="0.25"/>
    <row r="9662" hidden="1" x14ac:dyDescent="0.25"/>
    <row r="9663" hidden="1" x14ac:dyDescent="0.25"/>
    <row r="9664" hidden="1" x14ac:dyDescent="0.25"/>
    <row r="9665" hidden="1" x14ac:dyDescent="0.25"/>
    <row r="9666" hidden="1" x14ac:dyDescent="0.25"/>
    <row r="9667" hidden="1" x14ac:dyDescent="0.25"/>
    <row r="9668" hidden="1" x14ac:dyDescent="0.25"/>
    <row r="9669" hidden="1" x14ac:dyDescent="0.25"/>
    <row r="9670" hidden="1" x14ac:dyDescent="0.25"/>
    <row r="9671" hidden="1" x14ac:dyDescent="0.25"/>
    <row r="9672" hidden="1" x14ac:dyDescent="0.25"/>
    <row r="9673" hidden="1" x14ac:dyDescent="0.25"/>
    <row r="9674" hidden="1" x14ac:dyDescent="0.25"/>
    <row r="9675" hidden="1" x14ac:dyDescent="0.25"/>
    <row r="9676" hidden="1" x14ac:dyDescent="0.25"/>
    <row r="9677" hidden="1" x14ac:dyDescent="0.25"/>
    <row r="9678" hidden="1" x14ac:dyDescent="0.25"/>
    <row r="9679" hidden="1" x14ac:dyDescent="0.25"/>
    <row r="9680" hidden="1" x14ac:dyDescent="0.25"/>
    <row r="9681" hidden="1" x14ac:dyDescent="0.25"/>
    <row r="9682" hidden="1" x14ac:dyDescent="0.25"/>
    <row r="9683" hidden="1" x14ac:dyDescent="0.25"/>
    <row r="9684" hidden="1" x14ac:dyDescent="0.25"/>
    <row r="9685" hidden="1" x14ac:dyDescent="0.25"/>
    <row r="9686" hidden="1" x14ac:dyDescent="0.25"/>
    <row r="9687" hidden="1" x14ac:dyDescent="0.25"/>
    <row r="9688" hidden="1" x14ac:dyDescent="0.25"/>
    <row r="9689" hidden="1" x14ac:dyDescent="0.25"/>
    <row r="9690" hidden="1" x14ac:dyDescent="0.25"/>
    <row r="9691" hidden="1" x14ac:dyDescent="0.25"/>
    <row r="9692" hidden="1" x14ac:dyDescent="0.25"/>
    <row r="9693" hidden="1" x14ac:dyDescent="0.25"/>
    <row r="9694" hidden="1" x14ac:dyDescent="0.25"/>
    <row r="9695" hidden="1" x14ac:dyDescent="0.25"/>
    <row r="9696" hidden="1" x14ac:dyDescent="0.25"/>
    <row r="9697" hidden="1" x14ac:dyDescent="0.25"/>
    <row r="9698" hidden="1" x14ac:dyDescent="0.25"/>
    <row r="9699" hidden="1" x14ac:dyDescent="0.25"/>
    <row r="9700" hidden="1" x14ac:dyDescent="0.25"/>
    <row r="9701" hidden="1" x14ac:dyDescent="0.25"/>
    <row r="9702" hidden="1" x14ac:dyDescent="0.25"/>
    <row r="9703" hidden="1" x14ac:dyDescent="0.25"/>
    <row r="9704" hidden="1" x14ac:dyDescent="0.25"/>
    <row r="9705" hidden="1" x14ac:dyDescent="0.25"/>
    <row r="9706" hidden="1" x14ac:dyDescent="0.25"/>
    <row r="9707" hidden="1" x14ac:dyDescent="0.25"/>
    <row r="9708" hidden="1" x14ac:dyDescent="0.25"/>
    <row r="9709" hidden="1" x14ac:dyDescent="0.25"/>
    <row r="9710" hidden="1" x14ac:dyDescent="0.25"/>
    <row r="9711" hidden="1" x14ac:dyDescent="0.25"/>
    <row r="9712" hidden="1" x14ac:dyDescent="0.25"/>
    <row r="9713" hidden="1" x14ac:dyDescent="0.25"/>
    <row r="9714" hidden="1" x14ac:dyDescent="0.25"/>
    <row r="9715" hidden="1" x14ac:dyDescent="0.25"/>
    <row r="9716" hidden="1" x14ac:dyDescent="0.25"/>
    <row r="9717" hidden="1" x14ac:dyDescent="0.25"/>
    <row r="9718" hidden="1" x14ac:dyDescent="0.25"/>
    <row r="9719" hidden="1" x14ac:dyDescent="0.25"/>
    <row r="9720" hidden="1" x14ac:dyDescent="0.25"/>
    <row r="9721" hidden="1" x14ac:dyDescent="0.25"/>
    <row r="9722" hidden="1" x14ac:dyDescent="0.25"/>
    <row r="9723" hidden="1" x14ac:dyDescent="0.25"/>
    <row r="9724" hidden="1" x14ac:dyDescent="0.25"/>
    <row r="9725" hidden="1" x14ac:dyDescent="0.25"/>
    <row r="9726" hidden="1" x14ac:dyDescent="0.25"/>
    <row r="9727" hidden="1" x14ac:dyDescent="0.25"/>
    <row r="9728" hidden="1" x14ac:dyDescent="0.25"/>
    <row r="9729" hidden="1" x14ac:dyDescent="0.25"/>
    <row r="9730" hidden="1" x14ac:dyDescent="0.25"/>
    <row r="9731" hidden="1" x14ac:dyDescent="0.25"/>
    <row r="9732" hidden="1" x14ac:dyDescent="0.25"/>
    <row r="9733" hidden="1" x14ac:dyDescent="0.25"/>
    <row r="9734" hidden="1" x14ac:dyDescent="0.25"/>
    <row r="9735" hidden="1" x14ac:dyDescent="0.25"/>
    <row r="9736" hidden="1" x14ac:dyDescent="0.25"/>
    <row r="9737" hidden="1" x14ac:dyDescent="0.25"/>
    <row r="9738" hidden="1" x14ac:dyDescent="0.25"/>
    <row r="9739" hidden="1" x14ac:dyDescent="0.25"/>
    <row r="9740" hidden="1" x14ac:dyDescent="0.25"/>
    <row r="9741" hidden="1" x14ac:dyDescent="0.25"/>
    <row r="9742" hidden="1" x14ac:dyDescent="0.25"/>
    <row r="9743" hidden="1" x14ac:dyDescent="0.25"/>
    <row r="9744" hidden="1" x14ac:dyDescent="0.25"/>
    <row r="9745" hidden="1" x14ac:dyDescent="0.25"/>
    <row r="9746" hidden="1" x14ac:dyDescent="0.25"/>
    <row r="9747" hidden="1" x14ac:dyDescent="0.25"/>
    <row r="9748" hidden="1" x14ac:dyDescent="0.25"/>
    <row r="9749" hidden="1" x14ac:dyDescent="0.25"/>
    <row r="9750" hidden="1" x14ac:dyDescent="0.25"/>
    <row r="9751" hidden="1" x14ac:dyDescent="0.25"/>
    <row r="9752" hidden="1" x14ac:dyDescent="0.25"/>
    <row r="9753" hidden="1" x14ac:dyDescent="0.25"/>
    <row r="9754" hidden="1" x14ac:dyDescent="0.25"/>
    <row r="9755" hidden="1" x14ac:dyDescent="0.25"/>
    <row r="9756" hidden="1" x14ac:dyDescent="0.25"/>
    <row r="9757" hidden="1" x14ac:dyDescent="0.25"/>
    <row r="9758" hidden="1" x14ac:dyDescent="0.25"/>
    <row r="9759" hidden="1" x14ac:dyDescent="0.25"/>
    <row r="9760" hidden="1" x14ac:dyDescent="0.25"/>
    <row r="9761" hidden="1" x14ac:dyDescent="0.25"/>
    <row r="9762" hidden="1" x14ac:dyDescent="0.25"/>
    <row r="9763" hidden="1" x14ac:dyDescent="0.25"/>
    <row r="9764" hidden="1" x14ac:dyDescent="0.25"/>
    <row r="9765" hidden="1" x14ac:dyDescent="0.25"/>
    <row r="9766" hidden="1" x14ac:dyDescent="0.25"/>
    <row r="9767" hidden="1" x14ac:dyDescent="0.25"/>
    <row r="9768" hidden="1" x14ac:dyDescent="0.25"/>
    <row r="9769" hidden="1" x14ac:dyDescent="0.25"/>
    <row r="9770" hidden="1" x14ac:dyDescent="0.25"/>
    <row r="9771" hidden="1" x14ac:dyDescent="0.25"/>
    <row r="9772" hidden="1" x14ac:dyDescent="0.25"/>
    <row r="9773" hidden="1" x14ac:dyDescent="0.25"/>
    <row r="9774" hidden="1" x14ac:dyDescent="0.25"/>
    <row r="9775" hidden="1" x14ac:dyDescent="0.25"/>
    <row r="9776" hidden="1" x14ac:dyDescent="0.25"/>
    <row r="9777" hidden="1" x14ac:dyDescent="0.25"/>
    <row r="9778" hidden="1" x14ac:dyDescent="0.25"/>
    <row r="9779" hidden="1" x14ac:dyDescent="0.25"/>
    <row r="9780" hidden="1" x14ac:dyDescent="0.25"/>
    <row r="9781" hidden="1" x14ac:dyDescent="0.25"/>
    <row r="9782" hidden="1" x14ac:dyDescent="0.25"/>
    <row r="9783" hidden="1" x14ac:dyDescent="0.25"/>
    <row r="9784" hidden="1" x14ac:dyDescent="0.25"/>
    <row r="9785" hidden="1" x14ac:dyDescent="0.25"/>
    <row r="9786" hidden="1" x14ac:dyDescent="0.25"/>
    <row r="9787" hidden="1" x14ac:dyDescent="0.25"/>
    <row r="9788" hidden="1" x14ac:dyDescent="0.25"/>
    <row r="9789" hidden="1" x14ac:dyDescent="0.25"/>
    <row r="9790" hidden="1" x14ac:dyDescent="0.25"/>
    <row r="9791" hidden="1" x14ac:dyDescent="0.25"/>
    <row r="9792" hidden="1" x14ac:dyDescent="0.25"/>
    <row r="9793" hidden="1" x14ac:dyDescent="0.25"/>
    <row r="9794" hidden="1" x14ac:dyDescent="0.25"/>
    <row r="9795" hidden="1" x14ac:dyDescent="0.25"/>
    <row r="9796" hidden="1" x14ac:dyDescent="0.25"/>
    <row r="9797" hidden="1" x14ac:dyDescent="0.25"/>
    <row r="9798" hidden="1" x14ac:dyDescent="0.25"/>
    <row r="9799" hidden="1" x14ac:dyDescent="0.25"/>
    <row r="9800" hidden="1" x14ac:dyDescent="0.25"/>
    <row r="9801" hidden="1" x14ac:dyDescent="0.25"/>
    <row r="9802" hidden="1" x14ac:dyDescent="0.25"/>
    <row r="9803" hidden="1" x14ac:dyDescent="0.25"/>
    <row r="9804" hidden="1" x14ac:dyDescent="0.25"/>
    <row r="9805" hidden="1" x14ac:dyDescent="0.25"/>
    <row r="9806" hidden="1" x14ac:dyDescent="0.25"/>
    <row r="9807" hidden="1" x14ac:dyDescent="0.25"/>
    <row r="9808" hidden="1" x14ac:dyDescent="0.25"/>
    <row r="9809" hidden="1" x14ac:dyDescent="0.25"/>
    <row r="9810" hidden="1" x14ac:dyDescent="0.25"/>
    <row r="9811" hidden="1" x14ac:dyDescent="0.25"/>
    <row r="9812" hidden="1" x14ac:dyDescent="0.25"/>
    <row r="9813" hidden="1" x14ac:dyDescent="0.25"/>
    <row r="9814" hidden="1" x14ac:dyDescent="0.25"/>
    <row r="9815" hidden="1" x14ac:dyDescent="0.25"/>
    <row r="9816" hidden="1" x14ac:dyDescent="0.25"/>
    <row r="9817" hidden="1" x14ac:dyDescent="0.25"/>
    <row r="9818" hidden="1" x14ac:dyDescent="0.25"/>
    <row r="9819" hidden="1" x14ac:dyDescent="0.25"/>
    <row r="9820" hidden="1" x14ac:dyDescent="0.25"/>
    <row r="9821" hidden="1" x14ac:dyDescent="0.25"/>
    <row r="9822" hidden="1" x14ac:dyDescent="0.25"/>
    <row r="9823" hidden="1" x14ac:dyDescent="0.25"/>
    <row r="9824" hidden="1" x14ac:dyDescent="0.25"/>
    <row r="9825" hidden="1" x14ac:dyDescent="0.25"/>
    <row r="9826" hidden="1" x14ac:dyDescent="0.25"/>
    <row r="9827" hidden="1" x14ac:dyDescent="0.25"/>
    <row r="9828" hidden="1" x14ac:dyDescent="0.25"/>
    <row r="9829" hidden="1" x14ac:dyDescent="0.25"/>
    <row r="9830" hidden="1" x14ac:dyDescent="0.25"/>
    <row r="9831" hidden="1" x14ac:dyDescent="0.25"/>
    <row r="9832" hidden="1" x14ac:dyDescent="0.25"/>
    <row r="9833" hidden="1" x14ac:dyDescent="0.25"/>
    <row r="9834" hidden="1" x14ac:dyDescent="0.25"/>
    <row r="9835" hidden="1" x14ac:dyDescent="0.25"/>
    <row r="9836" hidden="1" x14ac:dyDescent="0.25"/>
    <row r="9837" hidden="1" x14ac:dyDescent="0.25"/>
    <row r="9838" hidden="1" x14ac:dyDescent="0.25"/>
    <row r="9839" hidden="1" x14ac:dyDescent="0.25"/>
    <row r="9840" hidden="1" x14ac:dyDescent="0.25"/>
    <row r="9841" hidden="1" x14ac:dyDescent="0.25"/>
    <row r="9842" hidden="1" x14ac:dyDescent="0.25"/>
    <row r="9843" hidden="1" x14ac:dyDescent="0.25"/>
    <row r="9844" hidden="1" x14ac:dyDescent="0.25"/>
    <row r="9845" hidden="1" x14ac:dyDescent="0.25"/>
    <row r="9846" hidden="1" x14ac:dyDescent="0.25"/>
    <row r="9847" hidden="1" x14ac:dyDescent="0.25"/>
    <row r="9848" hidden="1" x14ac:dyDescent="0.25"/>
    <row r="9849" hidden="1" x14ac:dyDescent="0.25"/>
    <row r="9850" hidden="1" x14ac:dyDescent="0.25"/>
    <row r="9851" hidden="1" x14ac:dyDescent="0.25"/>
    <row r="9852" hidden="1" x14ac:dyDescent="0.25"/>
    <row r="9853" hidden="1" x14ac:dyDescent="0.25"/>
    <row r="9854" hidden="1" x14ac:dyDescent="0.25"/>
    <row r="9855" hidden="1" x14ac:dyDescent="0.25"/>
    <row r="9856" hidden="1" x14ac:dyDescent="0.25"/>
    <row r="9857" hidden="1" x14ac:dyDescent="0.25"/>
    <row r="9858" hidden="1" x14ac:dyDescent="0.25"/>
    <row r="9859" hidden="1" x14ac:dyDescent="0.25"/>
    <row r="9860" hidden="1" x14ac:dyDescent="0.25"/>
    <row r="9861" hidden="1" x14ac:dyDescent="0.25"/>
    <row r="9862" hidden="1" x14ac:dyDescent="0.25"/>
    <row r="9863" hidden="1" x14ac:dyDescent="0.25"/>
    <row r="9864" hidden="1" x14ac:dyDescent="0.25"/>
    <row r="9865" hidden="1" x14ac:dyDescent="0.25"/>
    <row r="9866" hidden="1" x14ac:dyDescent="0.25"/>
    <row r="9867" hidden="1" x14ac:dyDescent="0.25"/>
    <row r="9868" hidden="1" x14ac:dyDescent="0.25"/>
    <row r="9869" hidden="1" x14ac:dyDescent="0.25"/>
    <row r="9870" hidden="1" x14ac:dyDescent="0.25"/>
    <row r="9871" hidden="1" x14ac:dyDescent="0.25"/>
    <row r="9872" hidden="1" x14ac:dyDescent="0.25"/>
    <row r="9873" hidden="1" x14ac:dyDescent="0.25"/>
    <row r="9874" hidden="1" x14ac:dyDescent="0.25"/>
    <row r="9875" hidden="1" x14ac:dyDescent="0.25"/>
    <row r="9876" hidden="1" x14ac:dyDescent="0.25"/>
    <row r="9877" hidden="1" x14ac:dyDescent="0.25"/>
    <row r="9878" hidden="1" x14ac:dyDescent="0.25"/>
    <row r="9879" hidden="1" x14ac:dyDescent="0.25"/>
    <row r="9880" hidden="1" x14ac:dyDescent="0.25"/>
    <row r="9881" hidden="1" x14ac:dyDescent="0.25"/>
    <row r="9882" hidden="1" x14ac:dyDescent="0.25"/>
    <row r="9883" hidden="1" x14ac:dyDescent="0.25"/>
    <row r="9884" hidden="1" x14ac:dyDescent="0.25"/>
    <row r="9885" hidden="1" x14ac:dyDescent="0.25"/>
    <row r="9886" hidden="1" x14ac:dyDescent="0.25"/>
    <row r="9887" hidden="1" x14ac:dyDescent="0.25"/>
    <row r="9888" hidden="1" x14ac:dyDescent="0.25"/>
    <row r="9889" hidden="1" x14ac:dyDescent="0.25"/>
    <row r="9890" hidden="1" x14ac:dyDescent="0.25"/>
    <row r="9891" hidden="1" x14ac:dyDescent="0.25"/>
    <row r="9892" hidden="1" x14ac:dyDescent="0.25"/>
    <row r="9893" hidden="1" x14ac:dyDescent="0.25"/>
    <row r="9894" hidden="1" x14ac:dyDescent="0.25"/>
    <row r="9895" hidden="1" x14ac:dyDescent="0.25"/>
    <row r="9896" hidden="1" x14ac:dyDescent="0.25"/>
    <row r="9897" hidden="1" x14ac:dyDescent="0.25"/>
    <row r="9898" hidden="1" x14ac:dyDescent="0.25"/>
    <row r="9899" hidden="1" x14ac:dyDescent="0.25"/>
    <row r="9900" hidden="1" x14ac:dyDescent="0.25"/>
    <row r="9901" hidden="1" x14ac:dyDescent="0.25"/>
    <row r="9902" hidden="1" x14ac:dyDescent="0.25"/>
    <row r="9903" hidden="1" x14ac:dyDescent="0.25"/>
    <row r="9904" hidden="1" x14ac:dyDescent="0.25"/>
    <row r="9905" hidden="1" x14ac:dyDescent="0.25"/>
    <row r="9906" hidden="1" x14ac:dyDescent="0.25"/>
    <row r="9907" hidden="1" x14ac:dyDescent="0.25"/>
    <row r="9908" hidden="1" x14ac:dyDescent="0.25"/>
    <row r="9909" hidden="1" x14ac:dyDescent="0.25"/>
    <row r="9910" hidden="1" x14ac:dyDescent="0.25"/>
    <row r="9911" hidden="1" x14ac:dyDescent="0.25"/>
    <row r="9912" hidden="1" x14ac:dyDescent="0.25"/>
    <row r="9913" hidden="1" x14ac:dyDescent="0.25"/>
    <row r="9914" hidden="1" x14ac:dyDescent="0.25"/>
    <row r="9915" hidden="1" x14ac:dyDescent="0.25"/>
    <row r="9916" hidden="1" x14ac:dyDescent="0.25"/>
    <row r="9917" hidden="1" x14ac:dyDescent="0.25"/>
    <row r="9918" hidden="1" x14ac:dyDescent="0.25"/>
    <row r="9919" hidden="1" x14ac:dyDescent="0.25"/>
    <row r="9920" hidden="1" x14ac:dyDescent="0.25"/>
    <row r="9921" hidden="1" x14ac:dyDescent="0.25"/>
    <row r="9922" hidden="1" x14ac:dyDescent="0.25"/>
    <row r="9923" hidden="1" x14ac:dyDescent="0.25"/>
    <row r="9924" hidden="1" x14ac:dyDescent="0.25"/>
    <row r="9925" hidden="1" x14ac:dyDescent="0.25"/>
    <row r="9926" hidden="1" x14ac:dyDescent="0.25"/>
    <row r="9927" hidden="1" x14ac:dyDescent="0.25"/>
    <row r="9928" hidden="1" x14ac:dyDescent="0.25"/>
    <row r="9929" hidden="1" x14ac:dyDescent="0.25"/>
    <row r="9930" hidden="1" x14ac:dyDescent="0.25"/>
    <row r="9931" hidden="1" x14ac:dyDescent="0.25"/>
    <row r="9932" hidden="1" x14ac:dyDescent="0.25"/>
    <row r="9933" hidden="1" x14ac:dyDescent="0.25"/>
    <row r="9934" hidden="1" x14ac:dyDescent="0.25"/>
    <row r="9935" hidden="1" x14ac:dyDescent="0.25"/>
    <row r="9936" hidden="1" x14ac:dyDescent="0.25"/>
    <row r="9937" hidden="1" x14ac:dyDescent="0.25"/>
    <row r="9938" hidden="1" x14ac:dyDescent="0.25"/>
    <row r="9939" hidden="1" x14ac:dyDescent="0.25"/>
    <row r="9940" hidden="1" x14ac:dyDescent="0.25"/>
    <row r="9941" hidden="1" x14ac:dyDescent="0.25"/>
    <row r="9942" hidden="1" x14ac:dyDescent="0.25"/>
    <row r="9943" hidden="1" x14ac:dyDescent="0.25"/>
    <row r="9944" hidden="1" x14ac:dyDescent="0.25"/>
    <row r="9945" hidden="1" x14ac:dyDescent="0.25"/>
    <row r="9946" hidden="1" x14ac:dyDescent="0.25"/>
    <row r="9947" hidden="1" x14ac:dyDescent="0.25"/>
    <row r="9948" hidden="1" x14ac:dyDescent="0.25"/>
    <row r="9949" hidden="1" x14ac:dyDescent="0.25"/>
    <row r="9950" hidden="1" x14ac:dyDescent="0.25"/>
    <row r="9951" hidden="1" x14ac:dyDescent="0.25"/>
    <row r="9952" hidden="1" x14ac:dyDescent="0.25"/>
    <row r="9953" hidden="1" x14ac:dyDescent="0.25"/>
    <row r="9954" hidden="1" x14ac:dyDescent="0.25"/>
    <row r="9955" hidden="1" x14ac:dyDescent="0.25"/>
    <row r="9956" hidden="1" x14ac:dyDescent="0.25"/>
    <row r="9957" hidden="1" x14ac:dyDescent="0.25"/>
    <row r="9958" hidden="1" x14ac:dyDescent="0.25"/>
    <row r="9959" hidden="1" x14ac:dyDescent="0.25"/>
    <row r="9960" hidden="1" x14ac:dyDescent="0.25"/>
    <row r="9961" hidden="1" x14ac:dyDescent="0.25"/>
    <row r="9962" hidden="1" x14ac:dyDescent="0.25"/>
    <row r="9963" hidden="1" x14ac:dyDescent="0.25"/>
    <row r="9964" hidden="1" x14ac:dyDescent="0.25"/>
    <row r="9965" hidden="1" x14ac:dyDescent="0.25"/>
    <row r="9966" hidden="1" x14ac:dyDescent="0.25"/>
    <row r="9967" hidden="1" x14ac:dyDescent="0.25"/>
    <row r="9968" hidden="1" x14ac:dyDescent="0.25"/>
    <row r="9969" hidden="1" x14ac:dyDescent="0.25"/>
    <row r="9970" hidden="1" x14ac:dyDescent="0.25"/>
    <row r="9971" hidden="1" x14ac:dyDescent="0.25"/>
    <row r="9972" hidden="1" x14ac:dyDescent="0.25"/>
    <row r="9973" hidden="1" x14ac:dyDescent="0.25"/>
    <row r="9974" hidden="1" x14ac:dyDescent="0.25"/>
    <row r="9975" hidden="1" x14ac:dyDescent="0.25"/>
    <row r="9976" hidden="1" x14ac:dyDescent="0.25"/>
    <row r="9977" hidden="1" x14ac:dyDescent="0.25"/>
    <row r="9978" hidden="1" x14ac:dyDescent="0.25"/>
    <row r="9979" hidden="1" x14ac:dyDescent="0.25"/>
    <row r="9980" hidden="1" x14ac:dyDescent="0.25"/>
    <row r="9981" hidden="1" x14ac:dyDescent="0.25"/>
    <row r="9982" hidden="1" x14ac:dyDescent="0.25"/>
    <row r="9983" hidden="1" x14ac:dyDescent="0.25"/>
    <row r="9984" hidden="1" x14ac:dyDescent="0.25"/>
    <row r="9985" hidden="1" x14ac:dyDescent="0.25"/>
    <row r="9986" hidden="1" x14ac:dyDescent="0.25"/>
    <row r="9987" hidden="1" x14ac:dyDescent="0.25"/>
    <row r="9988" hidden="1" x14ac:dyDescent="0.25"/>
    <row r="9989" hidden="1" x14ac:dyDescent="0.25"/>
    <row r="9990" hidden="1" x14ac:dyDescent="0.25"/>
    <row r="9991" hidden="1" x14ac:dyDescent="0.25"/>
    <row r="9992" hidden="1" x14ac:dyDescent="0.25"/>
    <row r="9993" hidden="1" x14ac:dyDescent="0.25"/>
    <row r="9994" hidden="1" x14ac:dyDescent="0.25"/>
    <row r="9995" hidden="1" x14ac:dyDescent="0.25"/>
    <row r="9996" hidden="1" x14ac:dyDescent="0.25"/>
    <row r="9997" hidden="1" x14ac:dyDescent="0.25"/>
    <row r="9998" hidden="1" x14ac:dyDescent="0.25"/>
    <row r="9999" hidden="1" x14ac:dyDescent="0.25"/>
    <row r="10000" hidden="1" x14ac:dyDescent="0.25"/>
    <row r="10001" hidden="1" x14ac:dyDescent="0.25"/>
    <row r="10002" hidden="1" x14ac:dyDescent="0.25"/>
    <row r="10003" hidden="1" x14ac:dyDescent="0.25"/>
    <row r="10004" hidden="1" x14ac:dyDescent="0.25"/>
    <row r="10005" hidden="1" x14ac:dyDescent="0.25"/>
    <row r="10006" hidden="1" x14ac:dyDescent="0.25"/>
    <row r="10007" hidden="1" x14ac:dyDescent="0.25"/>
    <row r="10008" hidden="1" x14ac:dyDescent="0.25"/>
    <row r="10009" hidden="1" x14ac:dyDescent="0.25"/>
    <row r="10010" hidden="1" x14ac:dyDescent="0.25"/>
    <row r="10011" hidden="1" x14ac:dyDescent="0.25"/>
    <row r="10012" hidden="1" x14ac:dyDescent="0.25"/>
    <row r="10013" hidden="1" x14ac:dyDescent="0.25"/>
    <row r="10014" hidden="1" x14ac:dyDescent="0.25"/>
    <row r="10015" hidden="1" x14ac:dyDescent="0.25"/>
    <row r="10016" hidden="1" x14ac:dyDescent="0.25"/>
    <row r="10017" hidden="1" x14ac:dyDescent="0.25"/>
    <row r="10018" hidden="1" x14ac:dyDescent="0.25"/>
    <row r="10019" hidden="1" x14ac:dyDescent="0.25"/>
    <row r="10020" hidden="1" x14ac:dyDescent="0.25"/>
    <row r="10021" hidden="1" x14ac:dyDescent="0.25"/>
    <row r="10022" hidden="1" x14ac:dyDescent="0.25"/>
    <row r="10023" hidden="1" x14ac:dyDescent="0.25"/>
    <row r="10024" hidden="1" x14ac:dyDescent="0.25"/>
    <row r="10025" hidden="1" x14ac:dyDescent="0.25"/>
    <row r="10026" hidden="1" x14ac:dyDescent="0.25"/>
    <row r="10027" hidden="1" x14ac:dyDescent="0.25"/>
    <row r="10028" hidden="1" x14ac:dyDescent="0.25"/>
    <row r="10029" hidden="1" x14ac:dyDescent="0.25"/>
    <row r="10030" hidden="1" x14ac:dyDescent="0.25"/>
    <row r="10031" hidden="1" x14ac:dyDescent="0.25"/>
    <row r="10032" hidden="1" x14ac:dyDescent="0.25"/>
    <row r="10033" hidden="1" x14ac:dyDescent="0.25"/>
    <row r="10034" hidden="1" x14ac:dyDescent="0.25"/>
    <row r="10035" hidden="1" x14ac:dyDescent="0.25"/>
    <row r="10036" hidden="1" x14ac:dyDescent="0.25"/>
    <row r="10037" hidden="1" x14ac:dyDescent="0.25"/>
    <row r="10038" hidden="1" x14ac:dyDescent="0.25"/>
    <row r="10039" hidden="1" x14ac:dyDescent="0.25"/>
    <row r="10040" hidden="1" x14ac:dyDescent="0.25"/>
    <row r="10041" hidden="1" x14ac:dyDescent="0.25"/>
    <row r="10042" hidden="1" x14ac:dyDescent="0.25"/>
    <row r="10043" hidden="1" x14ac:dyDescent="0.25"/>
    <row r="10044" hidden="1" x14ac:dyDescent="0.25"/>
    <row r="10045" hidden="1" x14ac:dyDescent="0.25"/>
    <row r="10046" hidden="1" x14ac:dyDescent="0.25"/>
    <row r="10047" hidden="1" x14ac:dyDescent="0.25"/>
    <row r="10048" hidden="1" x14ac:dyDescent="0.25"/>
    <row r="10049" hidden="1" x14ac:dyDescent="0.25"/>
    <row r="10050" hidden="1" x14ac:dyDescent="0.25"/>
    <row r="10051" hidden="1" x14ac:dyDescent="0.25"/>
    <row r="10052" hidden="1" x14ac:dyDescent="0.25"/>
    <row r="10053" hidden="1" x14ac:dyDescent="0.25"/>
    <row r="10054" hidden="1" x14ac:dyDescent="0.25"/>
    <row r="10055" hidden="1" x14ac:dyDescent="0.25"/>
    <row r="10056" hidden="1" x14ac:dyDescent="0.25"/>
    <row r="10057" hidden="1" x14ac:dyDescent="0.25"/>
    <row r="10058" hidden="1" x14ac:dyDescent="0.25"/>
    <row r="10059" hidden="1" x14ac:dyDescent="0.25"/>
    <row r="10060" hidden="1" x14ac:dyDescent="0.25"/>
    <row r="10061" hidden="1" x14ac:dyDescent="0.25"/>
    <row r="10062" hidden="1" x14ac:dyDescent="0.25"/>
    <row r="10063" hidden="1" x14ac:dyDescent="0.25"/>
    <row r="10064" hidden="1" x14ac:dyDescent="0.25"/>
    <row r="10065" hidden="1" x14ac:dyDescent="0.25"/>
    <row r="10066" hidden="1" x14ac:dyDescent="0.25"/>
    <row r="10067" hidden="1" x14ac:dyDescent="0.25"/>
    <row r="10068" hidden="1" x14ac:dyDescent="0.25"/>
    <row r="10069" hidden="1" x14ac:dyDescent="0.25"/>
    <row r="10070" hidden="1" x14ac:dyDescent="0.25"/>
    <row r="10071" hidden="1" x14ac:dyDescent="0.25"/>
    <row r="10072" hidden="1" x14ac:dyDescent="0.25"/>
    <row r="10073" hidden="1" x14ac:dyDescent="0.25"/>
    <row r="10074" hidden="1" x14ac:dyDescent="0.25"/>
    <row r="10075" hidden="1" x14ac:dyDescent="0.25"/>
    <row r="10076" hidden="1" x14ac:dyDescent="0.25"/>
    <row r="10077" hidden="1" x14ac:dyDescent="0.25"/>
    <row r="10078" hidden="1" x14ac:dyDescent="0.25"/>
    <row r="10079" hidden="1" x14ac:dyDescent="0.25"/>
    <row r="10080" hidden="1" x14ac:dyDescent="0.25"/>
    <row r="10081" hidden="1" x14ac:dyDescent="0.25"/>
    <row r="10082" hidden="1" x14ac:dyDescent="0.25"/>
    <row r="10083" hidden="1" x14ac:dyDescent="0.25"/>
    <row r="10084" hidden="1" x14ac:dyDescent="0.25"/>
    <row r="10085" hidden="1" x14ac:dyDescent="0.25"/>
    <row r="10086" hidden="1" x14ac:dyDescent="0.25"/>
    <row r="10087" hidden="1" x14ac:dyDescent="0.25"/>
    <row r="10088" hidden="1" x14ac:dyDescent="0.25"/>
    <row r="10089" hidden="1" x14ac:dyDescent="0.25"/>
    <row r="10090" hidden="1" x14ac:dyDescent="0.25"/>
    <row r="10091" hidden="1" x14ac:dyDescent="0.25"/>
    <row r="10092" hidden="1" x14ac:dyDescent="0.25"/>
    <row r="10093" hidden="1" x14ac:dyDescent="0.25"/>
    <row r="10094" hidden="1" x14ac:dyDescent="0.25"/>
    <row r="10095" hidden="1" x14ac:dyDescent="0.25"/>
    <row r="10096" hidden="1" x14ac:dyDescent="0.25"/>
    <row r="10097" hidden="1" x14ac:dyDescent="0.25"/>
    <row r="10098" hidden="1" x14ac:dyDescent="0.25"/>
    <row r="10099" hidden="1" x14ac:dyDescent="0.25"/>
    <row r="10100" hidden="1" x14ac:dyDescent="0.25"/>
    <row r="10101" hidden="1" x14ac:dyDescent="0.25"/>
    <row r="10102" hidden="1" x14ac:dyDescent="0.25"/>
    <row r="10103" hidden="1" x14ac:dyDescent="0.25"/>
    <row r="10104" hidden="1" x14ac:dyDescent="0.25"/>
    <row r="10105" hidden="1" x14ac:dyDescent="0.25"/>
    <row r="10106" hidden="1" x14ac:dyDescent="0.25"/>
    <row r="10107" hidden="1" x14ac:dyDescent="0.25"/>
    <row r="10108" hidden="1" x14ac:dyDescent="0.25"/>
    <row r="10109" hidden="1" x14ac:dyDescent="0.25"/>
    <row r="10110" hidden="1" x14ac:dyDescent="0.25"/>
    <row r="10111" hidden="1" x14ac:dyDescent="0.25"/>
    <row r="10112" hidden="1" x14ac:dyDescent="0.25"/>
    <row r="10113" hidden="1" x14ac:dyDescent="0.25"/>
    <row r="10114" hidden="1" x14ac:dyDescent="0.25"/>
    <row r="10115" hidden="1" x14ac:dyDescent="0.25"/>
    <row r="10116" hidden="1" x14ac:dyDescent="0.25"/>
    <row r="10117" hidden="1" x14ac:dyDescent="0.25"/>
    <row r="10118" hidden="1" x14ac:dyDescent="0.25"/>
    <row r="10119" hidden="1" x14ac:dyDescent="0.25"/>
    <row r="10120" hidden="1" x14ac:dyDescent="0.25"/>
    <row r="10121" hidden="1" x14ac:dyDescent="0.25"/>
    <row r="10122" hidden="1" x14ac:dyDescent="0.25"/>
    <row r="10123" hidden="1" x14ac:dyDescent="0.25"/>
    <row r="10124" hidden="1" x14ac:dyDescent="0.25"/>
    <row r="10125" hidden="1" x14ac:dyDescent="0.25"/>
    <row r="10126" hidden="1" x14ac:dyDescent="0.25"/>
    <row r="10127" hidden="1" x14ac:dyDescent="0.25"/>
    <row r="10128" hidden="1" x14ac:dyDescent="0.25"/>
    <row r="10129" hidden="1" x14ac:dyDescent="0.25"/>
    <row r="10130" hidden="1" x14ac:dyDescent="0.25"/>
    <row r="10131" hidden="1" x14ac:dyDescent="0.25"/>
    <row r="10132" hidden="1" x14ac:dyDescent="0.25"/>
    <row r="10133" hidden="1" x14ac:dyDescent="0.25"/>
    <row r="10134" hidden="1" x14ac:dyDescent="0.25"/>
    <row r="10135" hidden="1" x14ac:dyDescent="0.25"/>
    <row r="10136" hidden="1" x14ac:dyDescent="0.25"/>
    <row r="10137" hidden="1" x14ac:dyDescent="0.25"/>
    <row r="10138" hidden="1" x14ac:dyDescent="0.25"/>
    <row r="10139" hidden="1" x14ac:dyDescent="0.25"/>
    <row r="10140" hidden="1" x14ac:dyDescent="0.25"/>
    <row r="10141" hidden="1" x14ac:dyDescent="0.25"/>
    <row r="10142" hidden="1" x14ac:dyDescent="0.25"/>
    <row r="10143" hidden="1" x14ac:dyDescent="0.25"/>
    <row r="10144" hidden="1" x14ac:dyDescent="0.25"/>
    <row r="10145" hidden="1" x14ac:dyDescent="0.25"/>
    <row r="10146" hidden="1" x14ac:dyDescent="0.25"/>
    <row r="10147" hidden="1" x14ac:dyDescent="0.25"/>
    <row r="10148" hidden="1" x14ac:dyDescent="0.25"/>
    <row r="10149" hidden="1" x14ac:dyDescent="0.25"/>
    <row r="10150" hidden="1" x14ac:dyDescent="0.25"/>
    <row r="10151" hidden="1" x14ac:dyDescent="0.25"/>
    <row r="10152" hidden="1" x14ac:dyDescent="0.25"/>
    <row r="10153" hidden="1" x14ac:dyDescent="0.25"/>
    <row r="10154" hidden="1" x14ac:dyDescent="0.25"/>
    <row r="10155" hidden="1" x14ac:dyDescent="0.25"/>
    <row r="10156" hidden="1" x14ac:dyDescent="0.25"/>
    <row r="10157" hidden="1" x14ac:dyDescent="0.25"/>
    <row r="10158" hidden="1" x14ac:dyDescent="0.25"/>
    <row r="10159" hidden="1" x14ac:dyDescent="0.25"/>
    <row r="10160" hidden="1" x14ac:dyDescent="0.25"/>
    <row r="10161" hidden="1" x14ac:dyDescent="0.25"/>
    <row r="10162" hidden="1" x14ac:dyDescent="0.25"/>
    <row r="10163" hidden="1" x14ac:dyDescent="0.25"/>
    <row r="10164" hidden="1" x14ac:dyDescent="0.25"/>
    <row r="10165" hidden="1" x14ac:dyDescent="0.25"/>
    <row r="10166" hidden="1" x14ac:dyDescent="0.25"/>
    <row r="10167" hidden="1" x14ac:dyDescent="0.25"/>
    <row r="10168" hidden="1" x14ac:dyDescent="0.25"/>
    <row r="10169" hidden="1" x14ac:dyDescent="0.25"/>
    <row r="10170" hidden="1" x14ac:dyDescent="0.25"/>
    <row r="10171" hidden="1" x14ac:dyDescent="0.25"/>
    <row r="10172" hidden="1" x14ac:dyDescent="0.25"/>
    <row r="10173" hidden="1" x14ac:dyDescent="0.25"/>
    <row r="10174" hidden="1" x14ac:dyDescent="0.25"/>
    <row r="10175" hidden="1" x14ac:dyDescent="0.25"/>
    <row r="10176" hidden="1" x14ac:dyDescent="0.25"/>
    <row r="10177" hidden="1" x14ac:dyDescent="0.25"/>
    <row r="10178" hidden="1" x14ac:dyDescent="0.25"/>
    <row r="10179" hidden="1" x14ac:dyDescent="0.25"/>
    <row r="10180" hidden="1" x14ac:dyDescent="0.25"/>
    <row r="10181" hidden="1" x14ac:dyDescent="0.25"/>
    <row r="10182" hidden="1" x14ac:dyDescent="0.25"/>
    <row r="10183" hidden="1" x14ac:dyDescent="0.25"/>
    <row r="10184" hidden="1" x14ac:dyDescent="0.25"/>
    <row r="10185" hidden="1" x14ac:dyDescent="0.25"/>
    <row r="10186" hidden="1" x14ac:dyDescent="0.25"/>
    <row r="10187" hidden="1" x14ac:dyDescent="0.25"/>
    <row r="10188" hidden="1" x14ac:dyDescent="0.25"/>
    <row r="10189" hidden="1" x14ac:dyDescent="0.25"/>
    <row r="10190" hidden="1" x14ac:dyDescent="0.25"/>
    <row r="10191" hidden="1" x14ac:dyDescent="0.25"/>
    <row r="10192" hidden="1" x14ac:dyDescent="0.25"/>
    <row r="10193" hidden="1" x14ac:dyDescent="0.25"/>
    <row r="10194" hidden="1" x14ac:dyDescent="0.25"/>
    <row r="10195" hidden="1" x14ac:dyDescent="0.25"/>
    <row r="10196" hidden="1" x14ac:dyDescent="0.25"/>
    <row r="10197" hidden="1" x14ac:dyDescent="0.25"/>
    <row r="10198" hidden="1" x14ac:dyDescent="0.25"/>
    <row r="10199" hidden="1" x14ac:dyDescent="0.25"/>
    <row r="10200" hidden="1" x14ac:dyDescent="0.25"/>
    <row r="10201" hidden="1" x14ac:dyDescent="0.25"/>
    <row r="10202" hidden="1" x14ac:dyDescent="0.25"/>
    <row r="10203" hidden="1" x14ac:dyDescent="0.25"/>
    <row r="10204" hidden="1" x14ac:dyDescent="0.25"/>
    <row r="10205" hidden="1" x14ac:dyDescent="0.25"/>
    <row r="10206" hidden="1" x14ac:dyDescent="0.25"/>
    <row r="10207" hidden="1" x14ac:dyDescent="0.25"/>
    <row r="10208" hidden="1" x14ac:dyDescent="0.25"/>
    <row r="10209" hidden="1" x14ac:dyDescent="0.25"/>
    <row r="10210" hidden="1" x14ac:dyDescent="0.25"/>
    <row r="10211" hidden="1" x14ac:dyDescent="0.25"/>
    <row r="10212" hidden="1" x14ac:dyDescent="0.25"/>
    <row r="10213" hidden="1" x14ac:dyDescent="0.25"/>
    <row r="10214" hidden="1" x14ac:dyDescent="0.25"/>
    <row r="10215" hidden="1" x14ac:dyDescent="0.25"/>
    <row r="10216" hidden="1" x14ac:dyDescent="0.25"/>
    <row r="10217" hidden="1" x14ac:dyDescent="0.25"/>
    <row r="10218" hidden="1" x14ac:dyDescent="0.25"/>
    <row r="10219" hidden="1" x14ac:dyDescent="0.25"/>
    <row r="10220" hidden="1" x14ac:dyDescent="0.25"/>
    <row r="10221" hidden="1" x14ac:dyDescent="0.25"/>
    <row r="10222" hidden="1" x14ac:dyDescent="0.25"/>
    <row r="10223" hidden="1" x14ac:dyDescent="0.25"/>
    <row r="10224" hidden="1" x14ac:dyDescent="0.25"/>
    <row r="10225" hidden="1" x14ac:dyDescent="0.25"/>
    <row r="10226" hidden="1" x14ac:dyDescent="0.25"/>
    <row r="10227" hidden="1" x14ac:dyDescent="0.25"/>
    <row r="10228" hidden="1" x14ac:dyDescent="0.25"/>
    <row r="10229" hidden="1" x14ac:dyDescent="0.25"/>
    <row r="10230" hidden="1" x14ac:dyDescent="0.25"/>
    <row r="10231" hidden="1" x14ac:dyDescent="0.25"/>
    <row r="10232" hidden="1" x14ac:dyDescent="0.25"/>
    <row r="10233" hidden="1" x14ac:dyDescent="0.25"/>
    <row r="10234" hidden="1" x14ac:dyDescent="0.25"/>
    <row r="10235" hidden="1" x14ac:dyDescent="0.25"/>
    <row r="10236" hidden="1" x14ac:dyDescent="0.25"/>
    <row r="10237" hidden="1" x14ac:dyDescent="0.25"/>
    <row r="10238" hidden="1" x14ac:dyDescent="0.25"/>
    <row r="10239" hidden="1" x14ac:dyDescent="0.25"/>
    <row r="10240" hidden="1" x14ac:dyDescent="0.25"/>
    <row r="10241" hidden="1" x14ac:dyDescent="0.25"/>
    <row r="10242" hidden="1" x14ac:dyDescent="0.25"/>
    <row r="10243" hidden="1" x14ac:dyDescent="0.25"/>
    <row r="10244" hidden="1" x14ac:dyDescent="0.25"/>
    <row r="10245" hidden="1" x14ac:dyDescent="0.25"/>
    <row r="10246" hidden="1" x14ac:dyDescent="0.25"/>
    <row r="10247" hidden="1" x14ac:dyDescent="0.25"/>
    <row r="10248" hidden="1" x14ac:dyDescent="0.25"/>
    <row r="10249" hidden="1" x14ac:dyDescent="0.25"/>
    <row r="10250" hidden="1" x14ac:dyDescent="0.25"/>
    <row r="10251" hidden="1" x14ac:dyDescent="0.25"/>
    <row r="10252" hidden="1" x14ac:dyDescent="0.25"/>
    <row r="10253" hidden="1" x14ac:dyDescent="0.25"/>
    <row r="10254" hidden="1" x14ac:dyDescent="0.25"/>
    <row r="10255" hidden="1" x14ac:dyDescent="0.25"/>
    <row r="10256" hidden="1" x14ac:dyDescent="0.25"/>
    <row r="10257" hidden="1" x14ac:dyDescent="0.25"/>
    <row r="10258" hidden="1" x14ac:dyDescent="0.25"/>
    <row r="10259" hidden="1" x14ac:dyDescent="0.25"/>
    <row r="10260" hidden="1" x14ac:dyDescent="0.25"/>
    <row r="10261" hidden="1" x14ac:dyDescent="0.25"/>
    <row r="10262" hidden="1" x14ac:dyDescent="0.25"/>
    <row r="10263" hidden="1" x14ac:dyDescent="0.25"/>
    <row r="10264" hidden="1" x14ac:dyDescent="0.25"/>
    <row r="10265" hidden="1" x14ac:dyDescent="0.25"/>
    <row r="10266" hidden="1" x14ac:dyDescent="0.25"/>
    <row r="10267" hidden="1" x14ac:dyDescent="0.25"/>
    <row r="10268" hidden="1" x14ac:dyDescent="0.25"/>
    <row r="10269" hidden="1" x14ac:dyDescent="0.25"/>
    <row r="10270" hidden="1" x14ac:dyDescent="0.25"/>
    <row r="10271" hidden="1" x14ac:dyDescent="0.25"/>
    <row r="10272" hidden="1" x14ac:dyDescent="0.25"/>
    <row r="10273" hidden="1" x14ac:dyDescent="0.25"/>
    <row r="10274" hidden="1" x14ac:dyDescent="0.25"/>
    <row r="10275" hidden="1" x14ac:dyDescent="0.25"/>
    <row r="10276" hidden="1" x14ac:dyDescent="0.25"/>
    <row r="10277" hidden="1" x14ac:dyDescent="0.25"/>
    <row r="10278" hidden="1" x14ac:dyDescent="0.25"/>
    <row r="10279" hidden="1" x14ac:dyDescent="0.25"/>
    <row r="10280" hidden="1" x14ac:dyDescent="0.25"/>
    <row r="10281" hidden="1" x14ac:dyDescent="0.25"/>
    <row r="10282" hidden="1" x14ac:dyDescent="0.25"/>
    <row r="10283" hidden="1" x14ac:dyDescent="0.25"/>
    <row r="10284" hidden="1" x14ac:dyDescent="0.25"/>
    <row r="10285" hidden="1" x14ac:dyDescent="0.25"/>
    <row r="10286" hidden="1" x14ac:dyDescent="0.25"/>
    <row r="10287" hidden="1" x14ac:dyDescent="0.25"/>
    <row r="10288" hidden="1" x14ac:dyDescent="0.25"/>
    <row r="10289" hidden="1" x14ac:dyDescent="0.25"/>
    <row r="10290" hidden="1" x14ac:dyDescent="0.25"/>
    <row r="10291" hidden="1" x14ac:dyDescent="0.25"/>
    <row r="10292" hidden="1" x14ac:dyDescent="0.25"/>
    <row r="10293" hidden="1" x14ac:dyDescent="0.25"/>
    <row r="10294" hidden="1" x14ac:dyDescent="0.25"/>
    <row r="10295" hidden="1" x14ac:dyDescent="0.25"/>
    <row r="10296" hidden="1" x14ac:dyDescent="0.25"/>
    <row r="10297" hidden="1" x14ac:dyDescent="0.25"/>
    <row r="10298" hidden="1" x14ac:dyDescent="0.25"/>
    <row r="10299" hidden="1" x14ac:dyDescent="0.25"/>
    <row r="10300" hidden="1" x14ac:dyDescent="0.25"/>
    <row r="10301" hidden="1" x14ac:dyDescent="0.25"/>
    <row r="10302" hidden="1" x14ac:dyDescent="0.25"/>
    <row r="10303" hidden="1" x14ac:dyDescent="0.25"/>
    <row r="10304" hidden="1" x14ac:dyDescent="0.25"/>
    <row r="10305" hidden="1" x14ac:dyDescent="0.25"/>
    <row r="10306" hidden="1" x14ac:dyDescent="0.25"/>
    <row r="10307" hidden="1" x14ac:dyDescent="0.25"/>
    <row r="10308" hidden="1" x14ac:dyDescent="0.25"/>
    <row r="10309" hidden="1" x14ac:dyDescent="0.25"/>
    <row r="10310" hidden="1" x14ac:dyDescent="0.25"/>
    <row r="10311" hidden="1" x14ac:dyDescent="0.25"/>
    <row r="10312" hidden="1" x14ac:dyDescent="0.25"/>
    <row r="10313" hidden="1" x14ac:dyDescent="0.25"/>
    <row r="10314" hidden="1" x14ac:dyDescent="0.25"/>
    <row r="10315" hidden="1" x14ac:dyDescent="0.25"/>
    <row r="10316" hidden="1" x14ac:dyDescent="0.25"/>
    <row r="10317" hidden="1" x14ac:dyDescent="0.25"/>
    <row r="10318" hidden="1" x14ac:dyDescent="0.25"/>
    <row r="10319" hidden="1" x14ac:dyDescent="0.25"/>
    <row r="10320" hidden="1" x14ac:dyDescent="0.25"/>
    <row r="10321" hidden="1" x14ac:dyDescent="0.25"/>
    <row r="10322" hidden="1" x14ac:dyDescent="0.25"/>
    <row r="10323" hidden="1" x14ac:dyDescent="0.25"/>
    <row r="10324" hidden="1" x14ac:dyDescent="0.25"/>
    <row r="10325" hidden="1" x14ac:dyDescent="0.25"/>
    <row r="10326" hidden="1" x14ac:dyDescent="0.25"/>
    <row r="10327" hidden="1" x14ac:dyDescent="0.25"/>
    <row r="10328" hidden="1" x14ac:dyDescent="0.25"/>
    <row r="10329" hidden="1" x14ac:dyDescent="0.25"/>
    <row r="10330" hidden="1" x14ac:dyDescent="0.25"/>
    <row r="10331" hidden="1" x14ac:dyDescent="0.25"/>
    <row r="10332" hidden="1" x14ac:dyDescent="0.25"/>
    <row r="10333" hidden="1" x14ac:dyDescent="0.25"/>
    <row r="10334" hidden="1" x14ac:dyDescent="0.25"/>
    <row r="10335" hidden="1" x14ac:dyDescent="0.25"/>
    <row r="10336" hidden="1" x14ac:dyDescent="0.25"/>
    <row r="10337" hidden="1" x14ac:dyDescent="0.25"/>
    <row r="10338" hidden="1" x14ac:dyDescent="0.25"/>
    <row r="10339" hidden="1" x14ac:dyDescent="0.25"/>
    <row r="10340" hidden="1" x14ac:dyDescent="0.25"/>
    <row r="10341" hidden="1" x14ac:dyDescent="0.25"/>
    <row r="10342" hidden="1" x14ac:dyDescent="0.25"/>
    <row r="10343" hidden="1" x14ac:dyDescent="0.25"/>
    <row r="10344" hidden="1" x14ac:dyDescent="0.25"/>
    <row r="10345" hidden="1" x14ac:dyDescent="0.25"/>
    <row r="10346" hidden="1" x14ac:dyDescent="0.25"/>
    <row r="10347" hidden="1" x14ac:dyDescent="0.25"/>
    <row r="10348" hidden="1" x14ac:dyDescent="0.25"/>
    <row r="10349" hidden="1" x14ac:dyDescent="0.25"/>
    <row r="10350" hidden="1" x14ac:dyDescent="0.25"/>
    <row r="10351" hidden="1" x14ac:dyDescent="0.25"/>
    <row r="10352" hidden="1" x14ac:dyDescent="0.25"/>
    <row r="10353" hidden="1" x14ac:dyDescent="0.25"/>
    <row r="10354" hidden="1" x14ac:dyDescent="0.25"/>
    <row r="10355" hidden="1" x14ac:dyDescent="0.25"/>
    <row r="10356" hidden="1" x14ac:dyDescent="0.25"/>
    <row r="10357" hidden="1" x14ac:dyDescent="0.25"/>
    <row r="10358" hidden="1" x14ac:dyDescent="0.25"/>
    <row r="10359" hidden="1" x14ac:dyDescent="0.25"/>
    <row r="10360" hidden="1" x14ac:dyDescent="0.25"/>
    <row r="10361" hidden="1" x14ac:dyDescent="0.25"/>
    <row r="10362" hidden="1" x14ac:dyDescent="0.25"/>
    <row r="10363" hidden="1" x14ac:dyDescent="0.25"/>
    <row r="10364" hidden="1" x14ac:dyDescent="0.25"/>
    <row r="10365" hidden="1" x14ac:dyDescent="0.25"/>
    <row r="10366" hidden="1" x14ac:dyDescent="0.25"/>
    <row r="10367" hidden="1" x14ac:dyDescent="0.25"/>
    <row r="10368" hidden="1" x14ac:dyDescent="0.25"/>
    <row r="10369" hidden="1" x14ac:dyDescent="0.25"/>
    <row r="10370" hidden="1" x14ac:dyDescent="0.25"/>
    <row r="10371" hidden="1" x14ac:dyDescent="0.25"/>
    <row r="10372" hidden="1" x14ac:dyDescent="0.25"/>
    <row r="10373" hidden="1" x14ac:dyDescent="0.25"/>
    <row r="10374" hidden="1" x14ac:dyDescent="0.25"/>
    <row r="10375" hidden="1" x14ac:dyDescent="0.25"/>
    <row r="10376" hidden="1" x14ac:dyDescent="0.25"/>
    <row r="10377" hidden="1" x14ac:dyDescent="0.25"/>
    <row r="10378" hidden="1" x14ac:dyDescent="0.25"/>
    <row r="10379" hidden="1" x14ac:dyDescent="0.25"/>
    <row r="10380" hidden="1" x14ac:dyDescent="0.25"/>
    <row r="10381" hidden="1" x14ac:dyDescent="0.25"/>
    <row r="10382" hidden="1" x14ac:dyDescent="0.25"/>
    <row r="10383" hidden="1" x14ac:dyDescent="0.25"/>
    <row r="10384" hidden="1" x14ac:dyDescent="0.25"/>
    <row r="10385" hidden="1" x14ac:dyDescent="0.25"/>
    <row r="10386" hidden="1" x14ac:dyDescent="0.25"/>
    <row r="10387" hidden="1" x14ac:dyDescent="0.25"/>
    <row r="10388" hidden="1" x14ac:dyDescent="0.25"/>
    <row r="10389" hidden="1" x14ac:dyDescent="0.25"/>
    <row r="10390" hidden="1" x14ac:dyDescent="0.25"/>
    <row r="10391" hidden="1" x14ac:dyDescent="0.25"/>
    <row r="10392" hidden="1" x14ac:dyDescent="0.25"/>
    <row r="10393" hidden="1" x14ac:dyDescent="0.25"/>
    <row r="10394" hidden="1" x14ac:dyDescent="0.25"/>
    <row r="10395" hidden="1" x14ac:dyDescent="0.25"/>
    <row r="10396" hidden="1" x14ac:dyDescent="0.25"/>
    <row r="10397" hidden="1" x14ac:dyDescent="0.25"/>
    <row r="10398" hidden="1" x14ac:dyDescent="0.25"/>
    <row r="10399" hidden="1" x14ac:dyDescent="0.25"/>
    <row r="10400" hidden="1" x14ac:dyDescent="0.25"/>
    <row r="10401" hidden="1" x14ac:dyDescent="0.25"/>
    <row r="10402" hidden="1" x14ac:dyDescent="0.25"/>
    <row r="10403" hidden="1" x14ac:dyDescent="0.25"/>
    <row r="10404" hidden="1" x14ac:dyDescent="0.25"/>
    <row r="10405" hidden="1" x14ac:dyDescent="0.25"/>
    <row r="10406" hidden="1" x14ac:dyDescent="0.25"/>
    <row r="10407" hidden="1" x14ac:dyDescent="0.25"/>
    <row r="10408" hidden="1" x14ac:dyDescent="0.25"/>
    <row r="10409" hidden="1" x14ac:dyDescent="0.25"/>
    <row r="10410" hidden="1" x14ac:dyDescent="0.25"/>
    <row r="10411" hidden="1" x14ac:dyDescent="0.25"/>
    <row r="10412" hidden="1" x14ac:dyDescent="0.25"/>
    <row r="10413" hidden="1" x14ac:dyDescent="0.25"/>
    <row r="10414" hidden="1" x14ac:dyDescent="0.25"/>
    <row r="10415" hidden="1" x14ac:dyDescent="0.25"/>
    <row r="10416" hidden="1" x14ac:dyDescent="0.25"/>
    <row r="10417" hidden="1" x14ac:dyDescent="0.25"/>
    <row r="10418" hidden="1" x14ac:dyDescent="0.25"/>
    <row r="10419" hidden="1" x14ac:dyDescent="0.25"/>
    <row r="10420" hidden="1" x14ac:dyDescent="0.25"/>
    <row r="10421" hidden="1" x14ac:dyDescent="0.25"/>
    <row r="10422" hidden="1" x14ac:dyDescent="0.25"/>
    <row r="10423" hidden="1" x14ac:dyDescent="0.25"/>
    <row r="10424" hidden="1" x14ac:dyDescent="0.25"/>
    <row r="10425" hidden="1" x14ac:dyDescent="0.25"/>
    <row r="10426" hidden="1" x14ac:dyDescent="0.25"/>
    <row r="10427" hidden="1" x14ac:dyDescent="0.25"/>
    <row r="10428" hidden="1" x14ac:dyDescent="0.25"/>
    <row r="10429" hidden="1" x14ac:dyDescent="0.25"/>
    <row r="10430" hidden="1" x14ac:dyDescent="0.25"/>
    <row r="10431" hidden="1" x14ac:dyDescent="0.25"/>
    <row r="10432" hidden="1" x14ac:dyDescent="0.25"/>
    <row r="10433" hidden="1" x14ac:dyDescent="0.25"/>
    <row r="10434" hidden="1" x14ac:dyDescent="0.25"/>
    <row r="10435" hidden="1" x14ac:dyDescent="0.25"/>
    <row r="10436" hidden="1" x14ac:dyDescent="0.25"/>
    <row r="10437" hidden="1" x14ac:dyDescent="0.25"/>
    <row r="10438" hidden="1" x14ac:dyDescent="0.25"/>
    <row r="10439" hidden="1" x14ac:dyDescent="0.25"/>
    <row r="10440" hidden="1" x14ac:dyDescent="0.25"/>
    <row r="10441" hidden="1" x14ac:dyDescent="0.25"/>
    <row r="10442" hidden="1" x14ac:dyDescent="0.25"/>
    <row r="10443" hidden="1" x14ac:dyDescent="0.25"/>
    <row r="10444" hidden="1" x14ac:dyDescent="0.25"/>
    <row r="10445" hidden="1" x14ac:dyDescent="0.25"/>
    <row r="10446" hidden="1" x14ac:dyDescent="0.25"/>
    <row r="10447" hidden="1" x14ac:dyDescent="0.25"/>
    <row r="10448" hidden="1" x14ac:dyDescent="0.25"/>
    <row r="10449" hidden="1" x14ac:dyDescent="0.25"/>
    <row r="10450" hidden="1" x14ac:dyDescent="0.25"/>
    <row r="10451" hidden="1" x14ac:dyDescent="0.25"/>
    <row r="10452" hidden="1" x14ac:dyDescent="0.25"/>
    <row r="10453" hidden="1" x14ac:dyDescent="0.25"/>
    <row r="10454" hidden="1" x14ac:dyDescent="0.25"/>
    <row r="10455" hidden="1" x14ac:dyDescent="0.25"/>
    <row r="10456" hidden="1" x14ac:dyDescent="0.25"/>
    <row r="10457" hidden="1" x14ac:dyDescent="0.25"/>
    <row r="10458" hidden="1" x14ac:dyDescent="0.25"/>
    <row r="10459" hidden="1" x14ac:dyDescent="0.25"/>
    <row r="10460" hidden="1" x14ac:dyDescent="0.25"/>
    <row r="10461" hidden="1" x14ac:dyDescent="0.25"/>
    <row r="10462" hidden="1" x14ac:dyDescent="0.25"/>
    <row r="10463" hidden="1" x14ac:dyDescent="0.25"/>
    <row r="10464" hidden="1" x14ac:dyDescent="0.25"/>
    <row r="10465" hidden="1" x14ac:dyDescent="0.25"/>
    <row r="10466" hidden="1" x14ac:dyDescent="0.25"/>
    <row r="10467" hidden="1" x14ac:dyDescent="0.25"/>
    <row r="10468" hidden="1" x14ac:dyDescent="0.25"/>
    <row r="10469" hidden="1" x14ac:dyDescent="0.25"/>
    <row r="10470" hidden="1" x14ac:dyDescent="0.25"/>
    <row r="10471" hidden="1" x14ac:dyDescent="0.25"/>
    <row r="10472" hidden="1" x14ac:dyDescent="0.25"/>
    <row r="10473" hidden="1" x14ac:dyDescent="0.25"/>
    <row r="10474" hidden="1" x14ac:dyDescent="0.25"/>
    <row r="10475" hidden="1" x14ac:dyDescent="0.25"/>
    <row r="10476" hidden="1" x14ac:dyDescent="0.25"/>
    <row r="10477" hidden="1" x14ac:dyDescent="0.25"/>
    <row r="10478" hidden="1" x14ac:dyDescent="0.25"/>
    <row r="10479" hidden="1" x14ac:dyDescent="0.25"/>
    <row r="10480" hidden="1" x14ac:dyDescent="0.25"/>
    <row r="10481" hidden="1" x14ac:dyDescent="0.25"/>
    <row r="10482" hidden="1" x14ac:dyDescent="0.25"/>
    <row r="10483" hidden="1" x14ac:dyDescent="0.25"/>
    <row r="10484" hidden="1" x14ac:dyDescent="0.25"/>
    <row r="10485" hidden="1" x14ac:dyDescent="0.25"/>
    <row r="10486" hidden="1" x14ac:dyDescent="0.25"/>
    <row r="10487" hidden="1" x14ac:dyDescent="0.25"/>
    <row r="10488" hidden="1" x14ac:dyDescent="0.25"/>
    <row r="10489" hidden="1" x14ac:dyDescent="0.25"/>
    <row r="10490" hidden="1" x14ac:dyDescent="0.25"/>
    <row r="10491" hidden="1" x14ac:dyDescent="0.25"/>
    <row r="10492" hidden="1" x14ac:dyDescent="0.25"/>
    <row r="10493" hidden="1" x14ac:dyDescent="0.25"/>
    <row r="10494" hidden="1" x14ac:dyDescent="0.25"/>
    <row r="10495" hidden="1" x14ac:dyDescent="0.25"/>
    <row r="10496" hidden="1" x14ac:dyDescent="0.25"/>
    <row r="10497" hidden="1" x14ac:dyDescent="0.25"/>
    <row r="10498" hidden="1" x14ac:dyDescent="0.25"/>
    <row r="10499" hidden="1" x14ac:dyDescent="0.25"/>
    <row r="10500" hidden="1" x14ac:dyDescent="0.25"/>
    <row r="10501" hidden="1" x14ac:dyDescent="0.25"/>
    <row r="10502" hidden="1" x14ac:dyDescent="0.25"/>
    <row r="10503" hidden="1" x14ac:dyDescent="0.25"/>
    <row r="10504" hidden="1" x14ac:dyDescent="0.25"/>
    <row r="10505" hidden="1" x14ac:dyDescent="0.25"/>
    <row r="10506" hidden="1" x14ac:dyDescent="0.25"/>
    <row r="10507" hidden="1" x14ac:dyDescent="0.25"/>
    <row r="10508" hidden="1" x14ac:dyDescent="0.25"/>
    <row r="10509" hidden="1" x14ac:dyDescent="0.25"/>
    <row r="10510" hidden="1" x14ac:dyDescent="0.25"/>
    <row r="10511" hidden="1" x14ac:dyDescent="0.25"/>
    <row r="10512" hidden="1" x14ac:dyDescent="0.25"/>
    <row r="10513" hidden="1" x14ac:dyDescent="0.25"/>
    <row r="10514" hidden="1" x14ac:dyDescent="0.25"/>
    <row r="10515" hidden="1" x14ac:dyDescent="0.25"/>
    <row r="10516" hidden="1" x14ac:dyDescent="0.25"/>
    <row r="10517" hidden="1" x14ac:dyDescent="0.25"/>
    <row r="10518" hidden="1" x14ac:dyDescent="0.25"/>
    <row r="10519" hidden="1" x14ac:dyDescent="0.25"/>
    <row r="10520" hidden="1" x14ac:dyDescent="0.25"/>
    <row r="10521" hidden="1" x14ac:dyDescent="0.25"/>
    <row r="10522" hidden="1" x14ac:dyDescent="0.25"/>
    <row r="10523" hidden="1" x14ac:dyDescent="0.25"/>
    <row r="10524" hidden="1" x14ac:dyDescent="0.25"/>
    <row r="10525" hidden="1" x14ac:dyDescent="0.25"/>
    <row r="10526" hidden="1" x14ac:dyDescent="0.25"/>
    <row r="10527" hidden="1" x14ac:dyDescent="0.25"/>
    <row r="10528" hidden="1" x14ac:dyDescent="0.25"/>
    <row r="10529" hidden="1" x14ac:dyDescent="0.25"/>
    <row r="10530" hidden="1" x14ac:dyDescent="0.25"/>
    <row r="10531" hidden="1" x14ac:dyDescent="0.25"/>
    <row r="10532" hidden="1" x14ac:dyDescent="0.25"/>
    <row r="10533" hidden="1" x14ac:dyDescent="0.25"/>
    <row r="10534" hidden="1" x14ac:dyDescent="0.25"/>
    <row r="10535" hidden="1" x14ac:dyDescent="0.25"/>
    <row r="10536" hidden="1" x14ac:dyDescent="0.25"/>
    <row r="10537" hidden="1" x14ac:dyDescent="0.25"/>
    <row r="10538" hidden="1" x14ac:dyDescent="0.25"/>
    <row r="10539" hidden="1" x14ac:dyDescent="0.25"/>
    <row r="10540" hidden="1" x14ac:dyDescent="0.25"/>
    <row r="10541" hidden="1" x14ac:dyDescent="0.25"/>
    <row r="10542" hidden="1" x14ac:dyDescent="0.25"/>
    <row r="10543" hidden="1" x14ac:dyDescent="0.25"/>
    <row r="10544" hidden="1" x14ac:dyDescent="0.25"/>
    <row r="10545" hidden="1" x14ac:dyDescent="0.25"/>
    <row r="10546" hidden="1" x14ac:dyDescent="0.25"/>
    <row r="10547" hidden="1" x14ac:dyDescent="0.25"/>
    <row r="10548" hidden="1" x14ac:dyDescent="0.25"/>
    <row r="10549" hidden="1" x14ac:dyDescent="0.25"/>
    <row r="10550" hidden="1" x14ac:dyDescent="0.25"/>
    <row r="10551" hidden="1" x14ac:dyDescent="0.25"/>
    <row r="10552" hidden="1" x14ac:dyDescent="0.25"/>
    <row r="10553" hidden="1" x14ac:dyDescent="0.25"/>
    <row r="10554" hidden="1" x14ac:dyDescent="0.25"/>
    <row r="10555" hidden="1" x14ac:dyDescent="0.25"/>
    <row r="10556" hidden="1" x14ac:dyDescent="0.25"/>
    <row r="10557" hidden="1" x14ac:dyDescent="0.25"/>
    <row r="10558" hidden="1" x14ac:dyDescent="0.25"/>
    <row r="10559" hidden="1" x14ac:dyDescent="0.25"/>
    <row r="10560" hidden="1" x14ac:dyDescent="0.25"/>
    <row r="10561" hidden="1" x14ac:dyDescent="0.25"/>
    <row r="10562" hidden="1" x14ac:dyDescent="0.25"/>
    <row r="10563" hidden="1" x14ac:dyDescent="0.25"/>
    <row r="10564" hidden="1" x14ac:dyDescent="0.25"/>
    <row r="10565" hidden="1" x14ac:dyDescent="0.25"/>
    <row r="10566" hidden="1" x14ac:dyDescent="0.25"/>
    <row r="10567" hidden="1" x14ac:dyDescent="0.25"/>
    <row r="10568" hidden="1" x14ac:dyDescent="0.25"/>
    <row r="10569" hidden="1" x14ac:dyDescent="0.25"/>
    <row r="10570" hidden="1" x14ac:dyDescent="0.25"/>
    <row r="10571" hidden="1" x14ac:dyDescent="0.25"/>
    <row r="10572" hidden="1" x14ac:dyDescent="0.25"/>
    <row r="10573" hidden="1" x14ac:dyDescent="0.25"/>
    <row r="10574" hidden="1" x14ac:dyDescent="0.25"/>
    <row r="10575" hidden="1" x14ac:dyDescent="0.25"/>
    <row r="10576" hidden="1" x14ac:dyDescent="0.25"/>
    <row r="10577" hidden="1" x14ac:dyDescent="0.25"/>
    <row r="10578" hidden="1" x14ac:dyDescent="0.25"/>
    <row r="10579" hidden="1" x14ac:dyDescent="0.25"/>
    <row r="10580" hidden="1" x14ac:dyDescent="0.25"/>
    <row r="10581" hidden="1" x14ac:dyDescent="0.25"/>
    <row r="10582" hidden="1" x14ac:dyDescent="0.25"/>
    <row r="10583" hidden="1" x14ac:dyDescent="0.25"/>
    <row r="10584" hidden="1" x14ac:dyDescent="0.25"/>
    <row r="10585" hidden="1" x14ac:dyDescent="0.25"/>
    <row r="10586" hidden="1" x14ac:dyDescent="0.25"/>
    <row r="10587" hidden="1" x14ac:dyDescent="0.25"/>
    <row r="10588" hidden="1" x14ac:dyDescent="0.25"/>
    <row r="10589" hidden="1" x14ac:dyDescent="0.25"/>
    <row r="10590" hidden="1" x14ac:dyDescent="0.25"/>
    <row r="10591" hidden="1" x14ac:dyDescent="0.25"/>
    <row r="10592" hidden="1" x14ac:dyDescent="0.25"/>
    <row r="10593" hidden="1" x14ac:dyDescent="0.25"/>
    <row r="10594" hidden="1" x14ac:dyDescent="0.25"/>
    <row r="10595" hidden="1" x14ac:dyDescent="0.25"/>
    <row r="10596" hidden="1" x14ac:dyDescent="0.25"/>
    <row r="10597" hidden="1" x14ac:dyDescent="0.25"/>
    <row r="10598" hidden="1" x14ac:dyDescent="0.25"/>
    <row r="10599" hidden="1" x14ac:dyDescent="0.25"/>
    <row r="10600" hidden="1" x14ac:dyDescent="0.25"/>
    <row r="10601" hidden="1" x14ac:dyDescent="0.25"/>
    <row r="10602" hidden="1" x14ac:dyDescent="0.25"/>
    <row r="10603" hidden="1" x14ac:dyDescent="0.25"/>
    <row r="10604" hidden="1" x14ac:dyDescent="0.25"/>
    <row r="10605" hidden="1" x14ac:dyDescent="0.25"/>
    <row r="10606" hidden="1" x14ac:dyDescent="0.25"/>
    <row r="10607" hidden="1" x14ac:dyDescent="0.25"/>
    <row r="10608" hidden="1" x14ac:dyDescent="0.25"/>
    <row r="10609" hidden="1" x14ac:dyDescent="0.25"/>
    <row r="10610" hidden="1" x14ac:dyDescent="0.25"/>
    <row r="10611" hidden="1" x14ac:dyDescent="0.25"/>
    <row r="10612" hidden="1" x14ac:dyDescent="0.25"/>
    <row r="10613" hidden="1" x14ac:dyDescent="0.25"/>
    <row r="10614" hidden="1" x14ac:dyDescent="0.25"/>
    <row r="10615" hidden="1" x14ac:dyDescent="0.25"/>
    <row r="10616" hidden="1" x14ac:dyDescent="0.25"/>
    <row r="10617" hidden="1" x14ac:dyDescent="0.25"/>
    <row r="10618" hidden="1" x14ac:dyDescent="0.25"/>
    <row r="10619" hidden="1" x14ac:dyDescent="0.25"/>
    <row r="10620" hidden="1" x14ac:dyDescent="0.25"/>
    <row r="10621" hidden="1" x14ac:dyDescent="0.25"/>
    <row r="10622" hidden="1" x14ac:dyDescent="0.25"/>
    <row r="10623" hidden="1" x14ac:dyDescent="0.25"/>
    <row r="10624" hidden="1" x14ac:dyDescent="0.25"/>
    <row r="10625" hidden="1" x14ac:dyDescent="0.25"/>
    <row r="10626" hidden="1" x14ac:dyDescent="0.25"/>
    <row r="10627" hidden="1" x14ac:dyDescent="0.25"/>
    <row r="10628" hidden="1" x14ac:dyDescent="0.25"/>
    <row r="10629" hidden="1" x14ac:dyDescent="0.25"/>
    <row r="10630" hidden="1" x14ac:dyDescent="0.25"/>
    <row r="10631" hidden="1" x14ac:dyDescent="0.25"/>
    <row r="10632" hidden="1" x14ac:dyDescent="0.25"/>
    <row r="10633" hidden="1" x14ac:dyDescent="0.25"/>
    <row r="10634" hidden="1" x14ac:dyDescent="0.25"/>
    <row r="10635" hidden="1" x14ac:dyDescent="0.25"/>
    <row r="10636" hidden="1" x14ac:dyDescent="0.25"/>
    <row r="10637" hidden="1" x14ac:dyDescent="0.25"/>
    <row r="10638" hidden="1" x14ac:dyDescent="0.25"/>
    <row r="10639" hidden="1" x14ac:dyDescent="0.25"/>
    <row r="10640" hidden="1" x14ac:dyDescent="0.25"/>
    <row r="10641" hidden="1" x14ac:dyDescent="0.25"/>
    <row r="10642" hidden="1" x14ac:dyDescent="0.25"/>
    <row r="10643" hidden="1" x14ac:dyDescent="0.25"/>
    <row r="10644" hidden="1" x14ac:dyDescent="0.25"/>
    <row r="10645" hidden="1" x14ac:dyDescent="0.25"/>
    <row r="10646" hidden="1" x14ac:dyDescent="0.25"/>
    <row r="10647" hidden="1" x14ac:dyDescent="0.25"/>
    <row r="10648" hidden="1" x14ac:dyDescent="0.25"/>
    <row r="10649" hidden="1" x14ac:dyDescent="0.25"/>
    <row r="10650" hidden="1" x14ac:dyDescent="0.25"/>
    <row r="10651" hidden="1" x14ac:dyDescent="0.25"/>
    <row r="10652" hidden="1" x14ac:dyDescent="0.25"/>
    <row r="10653" hidden="1" x14ac:dyDescent="0.25"/>
    <row r="10654" hidden="1" x14ac:dyDescent="0.25"/>
    <row r="10655" hidden="1" x14ac:dyDescent="0.25"/>
    <row r="10656" hidden="1" x14ac:dyDescent="0.25"/>
    <row r="10657" hidden="1" x14ac:dyDescent="0.25"/>
    <row r="10658" hidden="1" x14ac:dyDescent="0.25"/>
    <row r="10659" hidden="1" x14ac:dyDescent="0.25"/>
    <row r="10660" hidden="1" x14ac:dyDescent="0.25"/>
    <row r="10661" hidden="1" x14ac:dyDescent="0.25"/>
    <row r="10662" hidden="1" x14ac:dyDescent="0.25"/>
    <row r="10663" hidden="1" x14ac:dyDescent="0.25"/>
    <row r="10664" hidden="1" x14ac:dyDescent="0.25"/>
    <row r="10665" hidden="1" x14ac:dyDescent="0.25"/>
    <row r="10666" hidden="1" x14ac:dyDescent="0.25"/>
    <row r="10667" hidden="1" x14ac:dyDescent="0.25"/>
    <row r="10668" hidden="1" x14ac:dyDescent="0.25"/>
    <row r="10669" hidden="1" x14ac:dyDescent="0.25"/>
    <row r="10670" hidden="1" x14ac:dyDescent="0.25"/>
    <row r="10671" hidden="1" x14ac:dyDescent="0.25"/>
    <row r="10672" hidden="1" x14ac:dyDescent="0.25"/>
    <row r="10673" hidden="1" x14ac:dyDescent="0.25"/>
    <row r="10674" hidden="1" x14ac:dyDescent="0.25"/>
    <row r="10675" hidden="1" x14ac:dyDescent="0.25"/>
    <row r="10676" hidden="1" x14ac:dyDescent="0.25"/>
    <row r="10677" hidden="1" x14ac:dyDescent="0.25"/>
    <row r="10678" hidden="1" x14ac:dyDescent="0.25"/>
    <row r="10679" hidden="1" x14ac:dyDescent="0.25"/>
    <row r="10680" hidden="1" x14ac:dyDescent="0.25"/>
    <row r="10681" hidden="1" x14ac:dyDescent="0.25"/>
    <row r="10682" hidden="1" x14ac:dyDescent="0.25"/>
    <row r="10683" hidden="1" x14ac:dyDescent="0.25"/>
    <row r="10684" hidden="1" x14ac:dyDescent="0.25"/>
    <row r="10685" hidden="1" x14ac:dyDescent="0.25"/>
    <row r="10686" hidden="1" x14ac:dyDescent="0.25"/>
    <row r="10687" hidden="1" x14ac:dyDescent="0.25"/>
    <row r="10688" hidden="1" x14ac:dyDescent="0.25"/>
    <row r="10689" hidden="1" x14ac:dyDescent="0.25"/>
    <row r="10690" hidden="1" x14ac:dyDescent="0.25"/>
    <row r="10691" hidden="1" x14ac:dyDescent="0.25"/>
    <row r="10692" hidden="1" x14ac:dyDescent="0.25"/>
    <row r="10693" hidden="1" x14ac:dyDescent="0.25"/>
    <row r="10694" hidden="1" x14ac:dyDescent="0.25"/>
    <row r="10695" hidden="1" x14ac:dyDescent="0.25"/>
    <row r="10696" hidden="1" x14ac:dyDescent="0.25"/>
    <row r="10697" hidden="1" x14ac:dyDescent="0.25"/>
    <row r="10698" hidden="1" x14ac:dyDescent="0.25"/>
    <row r="10699" hidden="1" x14ac:dyDescent="0.25"/>
    <row r="10700" hidden="1" x14ac:dyDescent="0.25"/>
    <row r="10701" hidden="1" x14ac:dyDescent="0.25"/>
    <row r="10702" hidden="1" x14ac:dyDescent="0.25"/>
    <row r="10703" hidden="1" x14ac:dyDescent="0.25"/>
    <row r="10704" hidden="1" x14ac:dyDescent="0.25"/>
    <row r="10705" hidden="1" x14ac:dyDescent="0.25"/>
    <row r="10706" hidden="1" x14ac:dyDescent="0.25"/>
    <row r="10707" hidden="1" x14ac:dyDescent="0.25"/>
    <row r="10708" hidden="1" x14ac:dyDescent="0.25"/>
    <row r="10709" hidden="1" x14ac:dyDescent="0.25"/>
    <row r="10710" hidden="1" x14ac:dyDescent="0.25"/>
    <row r="10711" hidden="1" x14ac:dyDescent="0.25"/>
    <row r="10712" hidden="1" x14ac:dyDescent="0.25"/>
    <row r="10713" hidden="1" x14ac:dyDescent="0.25"/>
    <row r="10714" hidden="1" x14ac:dyDescent="0.25"/>
    <row r="10715" hidden="1" x14ac:dyDescent="0.25"/>
    <row r="10716" hidden="1" x14ac:dyDescent="0.25"/>
    <row r="10717" hidden="1" x14ac:dyDescent="0.25"/>
    <row r="10718" hidden="1" x14ac:dyDescent="0.25"/>
    <row r="10719" hidden="1" x14ac:dyDescent="0.25"/>
    <row r="10720" hidden="1" x14ac:dyDescent="0.25"/>
    <row r="10721" hidden="1" x14ac:dyDescent="0.25"/>
    <row r="10722" hidden="1" x14ac:dyDescent="0.25"/>
    <row r="10723" hidden="1" x14ac:dyDescent="0.25"/>
    <row r="10724" hidden="1" x14ac:dyDescent="0.25"/>
    <row r="10725" hidden="1" x14ac:dyDescent="0.25"/>
    <row r="10726" hidden="1" x14ac:dyDescent="0.25"/>
    <row r="10727" hidden="1" x14ac:dyDescent="0.25"/>
    <row r="10728" hidden="1" x14ac:dyDescent="0.25"/>
    <row r="10729" hidden="1" x14ac:dyDescent="0.25"/>
    <row r="10730" hidden="1" x14ac:dyDescent="0.25"/>
    <row r="10731" hidden="1" x14ac:dyDescent="0.25"/>
    <row r="10732" hidden="1" x14ac:dyDescent="0.25"/>
    <row r="10733" hidden="1" x14ac:dyDescent="0.25"/>
    <row r="10734" hidden="1" x14ac:dyDescent="0.25"/>
    <row r="10735" hidden="1" x14ac:dyDescent="0.25"/>
    <row r="10736" hidden="1" x14ac:dyDescent="0.25"/>
    <row r="10737" hidden="1" x14ac:dyDescent="0.25"/>
    <row r="10738" hidden="1" x14ac:dyDescent="0.25"/>
    <row r="10739" hidden="1" x14ac:dyDescent="0.25"/>
    <row r="10740" hidden="1" x14ac:dyDescent="0.25"/>
    <row r="10741" hidden="1" x14ac:dyDescent="0.25"/>
    <row r="10742" hidden="1" x14ac:dyDescent="0.25"/>
    <row r="10743" hidden="1" x14ac:dyDescent="0.25"/>
    <row r="10744" hidden="1" x14ac:dyDescent="0.25"/>
    <row r="10745" hidden="1" x14ac:dyDescent="0.25"/>
    <row r="10746" hidden="1" x14ac:dyDescent="0.25"/>
    <row r="10747" hidden="1" x14ac:dyDescent="0.25"/>
    <row r="10748" hidden="1" x14ac:dyDescent="0.25"/>
    <row r="10749" hidden="1" x14ac:dyDescent="0.25"/>
    <row r="10750" hidden="1" x14ac:dyDescent="0.25"/>
    <row r="10751" hidden="1" x14ac:dyDescent="0.25"/>
    <row r="10752" hidden="1" x14ac:dyDescent="0.25"/>
    <row r="10753" hidden="1" x14ac:dyDescent="0.25"/>
    <row r="10754" hidden="1" x14ac:dyDescent="0.25"/>
    <row r="10755" hidden="1" x14ac:dyDescent="0.25"/>
    <row r="10756" hidden="1" x14ac:dyDescent="0.25"/>
    <row r="10757" hidden="1" x14ac:dyDescent="0.25"/>
    <row r="10758" hidden="1" x14ac:dyDescent="0.25"/>
    <row r="10759" hidden="1" x14ac:dyDescent="0.25"/>
    <row r="10760" hidden="1" x14ac:dyDescent="0.25"/>
    <row r="10761" hidden="1" x14ac:dyDescent="0.25"/>
    <row r="10762" hidden="1" x14ac:dyDescent="0.25"/>
    <row r="10763" hidden="1" x14ac:dyDescent="0.25"/>
    <row r="10764" hidden="1" x14ac:dyDescent="0.25"/>
    <row r="10765" hidden="1" x14ac:dyDescent="0.25"/>
    <row r="10766" hidden="1" x14ac:dyDescent="0.25"/>
    <row r="10767" hidden="1" x14ac:dyDescent="0.25"/>
    <row r="10768" hidden="1" x14ac:dyDescent="0.25"/>
    <row r="10769" hidden="1" x14ac:dyDescent="0.25"/>
    <row r="10770" hidden="1" x14ac:dyDescent="0.25"/>
    <row r="10771" hidden="1" x14ac:dyDescent="0.25"/>
    <row r="10772" hidden="1" x14ac:dyDescent="0.25"/>
    <row r="10773" hidden="1" x14ac:dyDescent="0.25"/>
    <row r="10774" hidden="1" x14ac:dyDescent="0.25"/>
    <row r="10775" hidden="1" x14ac:dyDescent="0.25"/>
    <row r="10776" hidden="1" x14ac:dyDescent="0.25"/>
    <row r="10777" hidden="1" x14ac:dyDescent="0.25"/>
    <row r="10778" hidden="1" x14ac:dyDescent="0.25"/>
    <row r="10779" hidden="1" x14ac:dyDescent="0.25"/>
    <row r="10780" hidden="1" x14ac:dyDescent="0.25"/>
    <row r="10781" hidden="1" x14ac:dyDescent="0.25"/>
    <row r="10782" hidden="1" x14ac:dyDescent="0.25"/>
    <row r="10783" hidden="1" x14ac:dyDescent="0.25"/>
    <row r="10784" hidden="1" x14ac:dyDescent="0.25"/>
    <row r="10785" hidden="1" x14ac:dyDescent="0.25"/>
    <row r="10786" hidden="1" x14ac:dyDescent="0.25"/>
    <row r="10787" hidden="1" x14ac:dyDescent="0.25"/>
    <row r="10788" hidden="1" x14ac:dyDescent="0.25"/>
    <row r="10789" hidden="1" x14ac:dyDescent="0.25"/>
    <row r="10790" hidden="1" x14ac:dyDescent="0.25"/>
    <row r="10791" hidden="1" x14ac:dyDescent="0.25"/>
    <row r="10792" hidden="1" x14ac:dyDescent="0.25"/>
    <row r="10793" hidden="1" x14ac:dyDescent="0.25"/>
    <row r="10794" hidden="1" x14ac:dyDescent="0.25"/>
    <row r="10795" hidden="1" x14ac:dyDescent="0.25"/>
    <row r="10796" hidden="1" x14ac:dyDescent="0.25"/>
    <row r="10797" hidden="1" x14ac:dyDescent="0.25"/>
    <row r="10798" hidden="1" x14ac:dyDescent="0.25"/>
    <row r="10799" hidden="1" x14ac:dyDescent="0.25"/>
    <row r="10800" hidden="1" x14ac:dyDescent="0.25"/>
    <row r="10801" hidden="1" x14ac:dyDescent="0.25"/>
    <row r="10802" hidden="1" x14ac:dyDescent="0.25"/>
    <row r="10803" hidden="1" x14ac:dyDescent="0.25"/>
    <row r="10804" hidden="1" x14ac:dyDescent="0.25"/>
    <row r="10805" hidden="1" x14ac:dyDescent="0.25"/>
    <row r="10806" hidden="1" x14ac:dyDescent="0.25"/>
    <row r="10807" hidden="1" x14ac:dyDescent="0.25"/>
    <row r="10808" hidden="1" x14ac:dyDescent="0.25"/>
    <row r="10809" hidden="1" x14ac:dyDescent="0.25"/>
    <row r="10810" hidden="1" x14ac:dyDescent="0.25"/>
    <row r="10811" hidden="1" x14ac:dyDescent="0.25"/>
    <row r="10812" hidden="1" x14ac:dyDescent="0.25"/>
    <row r="10813" hidden="1" x14ac:dyDescent="0.25"/>
    <row r="10814" hidden="1" x14ac:dyDescent="0.25"/>
    <row r="10815" hidden="1" x14ac:dyDescent="0.25"/>
    <row r="10816" hidden="1" x14ac:dyDescent="0.25"/>
    <row r="10817" hidden="1" x14ac:dyDescent="0.25"/>
    <row r="10818" hidden="1" x14ac:dyDescent="0.25"/>
    <row r="10819" hidden="1" x14ac:dyDescent="0.25"/>
    <row r="10820" hidden="1" x14ac:dyDescent="0.25"/>
    <row r="10821" hidden="1" x14ac:dyDescent="0.25"/>
    <row r="10822" hidden="1" x14ac:dyDescent="0.25"/>
    <row r="10823" hidden="1" x14ac:dyDescent="0.25"/>
    <row r="10824" hidden="1" x14ac:dyDescent="0.25"/>
    <row r="10825" hidden="1" x14ac:dyDescent="0.25"/>
    <row r="10826" hidden="1" x14ac:dyDescent="0.25"/>
    <row r="10827" hidden="1" x14ac:dyDescent="0.25"/>
    <row r="10828" hidden="1" x14ac:dyDescent="0.25"/>
    <row r="10829" hidden="1" x14ac:dyDescent="0.25"/>
    <row r="10830" hidden="1" x14ac:dyDescent="0.25"/>
    <row r="10831" hidden="1" x14ac:dyDescent="0.25"/>
    <row r="10832" hidden="1" x14ac:dyDescent="0.25"/>
    <row r="10833" hidden="1" x14ac:dyDescent="0.25"/>
    <row r="10834" hidden="1" x14ac:dyDescent="0.25"/>
    <row r="10835" hidden="1" x14ac:dyDescent="0.25"/>
    <row r="10836" hidden="1" x14ac:dyDescent="0.25"/>
    <row r="10837" hidden="1" x14ac:dyDescent="0.25"/>
    <row r="10838" hidden="1" x14ac:dyDescent="0.25"/>
    <row r="10839" hidden="1" x14ac:dyDescent="0.25"/>
    <row r="10840" hidden="1" x14ac:dyDescent="0.25"/>
    <row r="10841" hidden="1" x14ac:dyDescent="0.25"/>
    <row r="10842" hidden="1" x14ac:dyDescent="0.25"/>
    <row r="10843" hidden="1" x14ac:dyDescent="0.25"/>
    <row r="10844" hidden="1" x14ac:dyDescent="0.25"/>
    <row r="10845" hidden="1" x14ac:dyDescent="0.25"/>
    <row r="10846" hidden="1" x14ac:dyDescent="0.25"/>
    <row r="10847" hidden="1" x14ac:dyDescent="0.25"/>
    <row r="10848" hidden="1" x14ac:dyDescent="0.25"/>
    <row r="10849" hidden="1" x14ac:dyDescent="0.25"/>
    <row r="10850" hidden="1" x14ac:dyDescent="0.25"/>
    <row r="10851" hidden="1" x14ac:dyDescent="0.25"/>
    <row r="10852" hidden="1" x14ac:dyDescent="0.25"/>
    <row r="10853" hidden="1" x14ac:dyDescent="0.25"/>
    <row r="10854" hidden="1" x14ac:dyDescent="0.25"/>
    <row r="10855" hidden="1" x14ac:dyDescent="0.25"/>
    <row r="10856" hidden="1" x14ac:dyDescent="0.25"/>
    <row r="10857" hidden="1" x14ac:dyDescent="0.25"/>
    <row r="10858" hidden="1" x14ac:dyDescent="0.25"/>
    <row r="10859" hidden="1" x14ac:dyDescent="0.25"/>
    <row r="10860" hidden="1" x14ac:dyDescent="0.25"/>
    <row r="10861" hidden="1" x14ac:dyDescent="0.25"/>
    <row r="10862" hidden="1" x14ac:dyDescent="0.25"/>
    <row r="10863" hidden="1" x14ac:dyDescent="0.25"/>
    <row r="10864" hidden="1" x14ac:dyDescent="0.25"/>
    <row r="10865" hidden="1" x14ac:dyDescent="0.25"/>
    <row r="10866" hidden="1" x14ac:dyDescent="0.25"/>
    <row r="10867" hidden="1" x14ac:dyDescent="0.25"/>
    <row r="10868" hidden="1" x14ac:dyDescent="0.25"/>
    <row r="10869" hidden="1" x14ac:dyDescent="0.25"/>
    <row r="10870" hidden="1" x14ac:dyDescent="0.25"/>
    <row r="10871" hidden="1" x14ac:dyDescent="0.25"/>
    <row r="10872" hidden="1" x14ac:dyDescent="0.25"/>
    <row r="10873" hidden="1" x14ac:dyDescent="0.25"/>
    <row r="10874" hidden="1" x14ac:dyDescent="0.25"/>
    <row r="10875" hidden="1" x14ac:dyDescent="0.25"/>
    <row r="10876" hidden="1" x14ac:dyDescent="0.25"/>
    <row r="10877" hidden="1" x14ac:dyDescent="0.25"/>
    <row r="10878" hidden="1" x14ac:dyDescent="0.25"/>
    <row r="10879" hidden="1" x14ac:dyDescent="0.25"/>
    <row r="10880" hidden="1" x14ac:dyDescent="0.25"/>
    <row r="10881" hidden="1" x14ac:dyDescent="0.25"/>
    <row r="10882" hidden="1" x14ac:dyDescent="0.25"/>
    <row r="10883" hidden="1" x14ac:dyDescent="0.25"/>
    <row r="10884" hidden="1" x14ac:dyDescent="0.25"/>
    <row r="10885" hidden="1" x14ac:dyDescent="0.25"/>
    <row r="10886" hidden="1" x14ac:dyDescent="0.25"/>
    <row r="10887" hidden="1" x14ac:dyDescent="0.25"/>
    <row r="10888" hidden="1" x14ac:dyDescent="0.25"/>
    <row r="10889" hidden="1" x14ac:dyDescent="0.25"/>
    <row r="10890" hidden="1" x14ac:dyDescent="0.25"/>
    <row r="10891" hidden="1" x14ac:dyDescent="0.25"/>
    <row r="10892" hidden="1" x14ac:dyDescent="0.25"/>
    <row r="10893" hidden="1" x14ac:dyDescent="0.25"/>
    <row r="10894" hidden="1" x14ac:dyDescent="0.25"/>
    <row r="10895" hidden="1" x14ac:dyDescent="0.25"/>
    <row r="10896" hidden="1" x14ac:dyDescent="0.25"/>
    <row r="10897" hidden="1" x14ac:dyDescent="0.25"/>
    <row r="10898" hidden="1" x14ac:dyDescent="0.25"/>
    <row r="10899" hidden="1" x14ac:dyDescent="0.25"/>
    <row r="10900" hidden="1" x14ac:dyDescent="0.25"/>
    <row r="10901" hidden="1" x14ac:dyDescent="0.25"/>
    <row r="10902" hidden="1" x14ac:dyDescent="0.25"/>
    <row r="10903" hidden="1" x14ac:dyDescent="0.25"/>
    <row r="10904" hidden="1" x14ac:dyDescent="0.25"/>
    <row r="10905" hidden="1" x14ac:dyDescent="0.25"/>
    <row r="10906" hidden="1" x14ac:dyDescent="0.25"/>
    <row r="10907" hidden="1" x14ac:dyDescent="0.25"/>
    <row r="10908" hidden="1" x14ac:dyDescent="0.25"/>
    <row r="10909" hidden="1" x14ac:dyDescent="0.25"/>
    <row r="10910" hidden="1" x14ac:dyDescent="0.25"/>
    <row r="10911" hidden="1" x14ac:dyDescent="0.25"/>
    <row r="10912" hidden="1" x14ac:dyDescent="0.25"/>
    <row r="10913" hidden="1" x14ac:dyDescent="0.25"/>
    <row r="10914" hidden="1" x14ac:dyDescent="0.25"/>
    <row r="10915" hidden="1" x14ac:dyDescent="0.25"/>
    <row r="10916" hidden="1" x14ac:dyDescent="0.25"/>
    <row r="10917" hidden="1" x14ac:dyDescent="0.25"/>
    <row r="10918" hidden="1" x14ac:dyDescent="0.25"/>
    <row r="10919" hidden="1" x14ac:dyDescent="0.25"/>
    <row r="10920" hidden="1" x14ac:dyDescent="0.25"/>
    <row r="10921" hidden="1" x14ac:dyDescent="0.25"/>
    <row r="10922" hidden="1" x14ac:dyDescent="0.25"/>
    <row r="10923" hidden="1" x14ac:dyDescent="0.25"/>
    <row r="10924" hidden="1" x14ac:dyDescent="0.25"/>
    <row r="10925" hidden="1" x14ac:dyDescent="0.25"/>
    <row r="10926" hidden="1" x14ac:dyDescent="0.25"/>
    <row r="10927" hidden="1" x14ac:dyDescent="0.25"/>
    <row r="10928" hidden="1" x14ac:dyDescent="0.25"/>
    <row r="10929" hidden="1" x14ac:dyDescent="0.25"/>
    <row r="10930" hidden="1" x14ac:dyDescent="0.25"/>
    <row r="10931" hidden="1" x14ac:dyDescent="0.25"/>
    <row r="10932" hidden="1" x14ac:dyDescent="0.25"/>
    <row r="10933" hidden="1" x14ac:dyDescent="0.25"/>
    <row r="10934" hidden="1" x14ac:dyDescent="0.25"/>
    <row r="10935" hidden="1" x14ac:dyDescent="0.25"/>
    <row r="10936" hidden="1" x14ac:dyDescent="0.25"/>
    <row r="10937" hidden="1" x14ac:dyDescent="0.25"/>
    <row r="10938" hidden="1" x14ac:dyDescent="0.25"/>
    <row r="10939" hidden="1" x14ac:dyDescent="0.25"/>
    <row r="10940" hidden="1" x14ac:dyDescent="0.25"/>
    <row r="10941" hidden="1" x14ac:dyDescent="0.25"/>
    <row r="10942" hidden="1" x14ac:dyDescent="0.25"/>
    <row r="10943" hidden="1" x14ac:dyDescent="0.25"/>
    <row r="10944" hidden="1" x14ac:dyDescent="0.25"/>
    <row r="10945" hidden="1" x14ac:dyDescent="0.25"/>
    <row r="10946" hidden="1" x14ac:dyDescent="0.25"/>
    <row r="10947" hidden="1" x14ac:dyDescent="0.25"/>
    <row r="10948" hidden="1" x14ac:dyDescent="0.25"/>
    <row r="10949" hidden="1" x14ac:dyDescent="0.25"/>
    <row r="10950" hidden="1" x14ac:dyDescent="0.25"/>
    <row r="10951" hidden="1" x14ac:dyDescent="0.25"/>
    <row r="10952" hidden="1" x14ac:dyDescent="0.25"/>
    <row r="10953" hidden="1" x14ac:dyDescent="0.25"/>
    <row r="10954" hidden="1" x14ac:dyDescent="0.25"/>
    <row r="10955" hidden="1" x14ac:dyDescent="0.25"/>
    <row r="10956" hidden="1" x14ac:dyDescent="0.25"/>
    <row r="10957" hidden="1" x14ac:dyDescent="0.25"/>
    <row r="10958" hidden="1" x14ac:dyDescent="0.25"/>
    <row r="10959" hidden="1" x14ac:dyDescent="0.25"/>
    <row r="10960" hidden="1" x14ac:dyDescent="0.25"/>
    <row r="10961" hidden="1" x14ac:dyDescent="0.25"/>
    <row r="10962" hidden="1" x14ac:dyDescent="0.25"/>
    <row r="10963" hidden="1" x14ac:dyDescent="0.25"/>
    <row r="10964" hidden="1" x14ac:dyDescent="0.25"/>
    <row r="10965" hidden="1" x14ac:dyDescent="0.25"/>
    <row r="10966" hidden="1" x14ac:dyDescent="0.25"/>
    <row r="10967" hidden="1" x14ac:dyDescent="0.25"/>
    <row r="10968" hidden="1" x14ac:dyDescent="0.25"/>
    <row r="10969" hidden="1" x14ac:dyDescent="0.25"/>
    <row r="10970" hidden="1" x14ac:dyDescent="0.25"/>
    <row r="10971" hidden="1" x14ac:dyDescent="0.25"/>
    <row r="10972" hidden="1" x14ac:dyDescent="0.25"/>
    <row r="10973" hidden="1" x14ac:dyDescent="0.25"/>
    <row r="10974" hidden="1" x14ac:dyDescent="0.25"/>
    <row r="10975" hidden="1" x14ac:dyDescent="0.25"/>
    <row r="10976" hidden="1" x14ac:dyDescent="0.25"/>
    <row r="10977" hidden="1" x14ac:dyDescent="0.25"/>
    <row r="10978" hidden="1" x14ac:dyDescent="0.25"/>
    <row r="10979" hidden="1" x14ac:dyDescent="0.25"/>
    <row r="10980" hidden="1" x14ac:dyDescent="0.25"/>
    <row r="10981" hidden="1" x14ac:dyDescent="0.25"/>
    <row r="10982" hidden="1" x14ac:dyDescent="0.25"/>
    <row r="10983" hidden="1" x14ac:dyDescent="0.25"/>
    <row r="10984" hidden="1" x14ac:dyDescent="0.25"/>
    <row r="10985" hidden="1" x14ac:dyDescent="0.25"/>
    <row r="10986" hidden="1" x14ac:dyDescent="0.25"/>
    <row r="10987" hidden="1" x14ac:dyDescent="0.25"/>
    <row r="10988" hidden="1" x14ac:dyDescent="0.25"/>
    <row r="10989" hidden="1" x14ac:dyDescent="0.25"/>
    <row r="10990" hidden="1" x14ac:dyDescent="0.25"/>
    <row r="10991" hidden="1" x14ac:dyDescent="0.25"/>
    <row r="10992" hidden="1" x14ac:dyDescent="0.25"/>
    <row r="10993" hidden="1" x14ac:dyDescent="0.25"/>
    <row r="10994" hidden="1" x14ac:dyDescent="0.25"/>
    <row r="10995" hidden="1" x14ac:dyDescent="0.25"/>
    <row r="10996" hidden="1" x14ac:dyDescent="0.25"/>
    <row r="10997" hidden="1" x14ac:dyDescent="0.25"/>
    <row r="10998" hidden="1" x14ac:dyDescent="0.25"/>
    <row r="10999" hidden="1" x14ac:dyDescent="0.25"/>
    <row r="11000" hidden="1" x14ac:dyDescent="0.25"/>
    <row r="11001" hidden="1" x14ac:dyDescent="0.25"/>
    <row r="11002" hidden="1" x14ac:dyDescent="0.25"/>
    <row r="11003" hidden="1" x14ac:dyDescent="0.25"/>
    <row r="11004" hidden="1" x14ac:dyDescent="0.25"/>
    <row r="11005" hidden="1" x14ac:dyDescent="0.25"/>
    <row r="11006" hidden="1" x14ac:dyDescent="0.25"/>
    <row r="11007" hidden="1" x14ac:dyDescent="0.25"/>
    <row r="11008" hidden="1" x14ac:dyDescent="0.25"/>
    <row r="11009" hidden="1" x14ac:dyDescent="0.25"/>
    <row r="11010" hidden="1" x14ac:dyDescent="0.25"/>
    <row r="11011" hidden="1" x14ac:dyDescent="0.25"/>
    <row r="11012" hidden="1" x14ac:dyDescent="0.25"/>
    <row r="11013" hidden="1" x14ac:dyDescent="0.25"/>
    <row r="11014" hidden="1" x14ac:dyDescent="0.25"/>
    <row r="11015" hidden="1" x14ac:dyDescent="0.25"/>
    <row r="11016" hidden="1" x14ac:dyDescent="0.25"/>
    <row r="11017" hidden="1" x14ac:dyDescent="0.25"/>
    <row r="11018" hidden="1" x14ac:dyDescent="0.25"/>
    <row r="11019" hidden="1" x14ac:dyDescent="0.25"/>
    <row r="11020" hidden="1" x14ac:dyDescent="0.25"/>
    <row r="11021" hidden="1" x14ac:dyDescent="0.25"/>
    <row r="11022" hidden="1" x14ac:dyDescent="0.25"/>
    <row r="11023" hidden="1" x14ac:dyDescent="0.25"/>
    <row r="11024" hidden="1" x14ac:dyDescent="0.25"/>
    <row r="11025" hidden="1" x14ac:dyDescent="0.25"/>
    <row r="11026" hidden="1" x14ac:dyDescent="0.25"/>
    <row r="11027" hidden="1" x14ac:dyDescent="0.25"/>
    <row r="11028" hidden="1" x14ac:dyDescent="0.25"/>
    <row r="11029" hidden="1" x14ac:dyDescent="0.25"/>
    <row r="11030" hidden="1" x14ac:dyDescent="0.25"/>
    <row r="11031" hidden="1" x14ac:dyDescent="0.25"/>
    <row r="11032" hidden="1" x14ac:dyDescent="0.25"/>
    <row r="11033" hidden="1" x14ac:dyDescent="0.25"/>
    <row r="11034" hidden="1" x14ac:dyDescent="0.25"/>
    <row r="11035" hidden="1" x14ac:dyDescent="0.25"/>
    <row r="11036" hidden="1" x14ac:dyDescent="0.25"/>
    <row r="11037" hidden="1" x14ac:dyDescent="0.25"/>
    <row r="11038" hidden="1" x14ac:dyDescent="0.25"/>
    <row r="11039" hidden="1" x14ac:dyDescent="0.25"/>
    <row r="11040" hidden="1" x14ac:dyDescent="0.25"/>
    <row r="11041" hidden="1" x14ac:dyDescent="0.25"/>
    <row r="11042" hidden="1" x14ac:dyDescent="0.25"/>
    <row r="11043" hidden="1" x14ac:dyDescent="0.25"/>
    <row r="11044" hidden="1" x14ac:dyDescent="0.25"/>
    <row r="11045" hidden="1" x14ac:dyDescent="0.25"/>
    <row r="11046" hidden="1" x14ac:dyDescent="0.25"/>
    <row r="11047" hidden="1" x14ac:dyDescent="0.25"/>
    <row r="11048" hidden="1" x14ac:dyDescent="0.25"/>
    <row r="11049" hidden="1" x14ac:dyDescent="0.25"/>
    <row r="11050" hidden="1" x14ac:dyDescent="0.25"/>
    <row r="11051" hidden="1" x14ac:dyDescent="0.25"/>
    <row r="11052" hidden="1" x14ac:dyDescent="0.25"/>
    <row r="11053" hidden="1" x14ac:dyDescent="0.25"/>
    <row r="11054" hidden="1" x14ac:dyDescent="0.25"/>
    <row r="11055" hidden="1" x14ac:dyDescent="0.25"/>
    <row r="11056" hidden="1" x14ac:dyDescent="0.25"/>
    <row r="11057" hidden="1" x14ac:dyDescent="0.25"/>
    <row r="11058" hidden="1" x14ac:dyDescent="0.25"/>
    <row r="11059" hidden="1" x14ac:dyDescent="0.25"/>
    <row r="11060" hidden="1" x14ac:dyDescent="0.25"/>
    <row r="11061" hidden="1" x14ac:dyDescent="0.25"/>
    <row r="11062" hidden="1" x14ac:dyDescent="0.25"/>
    <row r="11063" hidden="1" x14ac:dyDescent="0.25"/>
    <row r="11064" hidden="1" x14ac:dyDescent="0.25"/>
    <row r="11065" hidden="1" x14ac:dyDescent="0.25"/>
    <row r="11066" hidden="1" x14ac:dyDescent="0.25"/>
    <row r="11067" hidden="1" x14ac:dyDescent="0.25"/>
    <row r="11068" hidden="1" x14ac:dyDescent="0.25"/>
    <row r="11069" hidden="1" x14ac:dyDescent="0.25"/>
    <row r="11070" hidden="1" x14ac:dyDescent="0.25"/>
    <row r="11071" hidden="1" x14ac:dyDescent="0.25"/>
    <row r="11072" hidden="1" x14ac:dyDescent="0.25"/>
    <row r="11073" hidden="1" x14ac:dyDescent="0.25"/>
    <row r="11074" hidden="1" x14ac:dyDescent="0.25"/>
    <row r="11075" hidden="1" x14ac:dyDescent="0.25"/>
    <row r="11076" hidden="1" x14ac:dyDescent="0.25"/>
    <row r="11077" hidden="1" x14ac:dyDescent="0.25"/>
    <row r="11078" hidden="1" x14ac:dyDescent="0.25"/>
    <row r="11079" hidden="1" x14ac:dyDescent="0.25"/>
    <row r="11080" hidden="1" x14ac:dyDescent="0.25"/>
    <row r="11081" hidden="1" x14ac:dyDescent="0.25"/>
    <row r="11082" hidden="1" x14ac:dyDescent="0.25"/>
    <row r="11083" hidden="1" x14ac:dyDescent="0.25"/>
    <row r="11084" hidden="1" x14ac:dyDescent="0.25"/>
    <row r="11085" hidden="1" x14ac:dyDescent="0.25"/>
    <row r="11086" hidden="1" x14ac:dyDescent="0.25"/>
    <row r="11087" hidden="1" x14ac:dyDescent="0.25"/>
    <row r="11088" hidden="1" x14ac:dyDescent="0.25"/>
    <row r="11089" hidden="1" x14ac:dyDescent="0.25"/>
    <row r="11090" hidden="1" x14ac:dyDescent="0.25"/>
    <row r="11091" hidden="1" x14ac:dyDescent="0.25"/>
    <row r="11092" hidden="1" x14ac:dyDescent="0.25"/>
    <row r="11093" hidden="1" x14ac:dyDescent="0.25"/>
    <row r="11094" hidden="1" x14ac:dyDescent="0.25"/>
    <row r="11095" hidden="1" x14ac:dyDescent="0.25"/>
    <row r="11096" hidden="1" x14ac:dyDescent="0.25"/>
    <row r="11097" hidden="1" x14ac:dyDescent="0.25"/>
    <row r="11098" hidden="1" x14ac:dyDescent="0.25"/>
    <row r="11099" hidden="1" x14ac:dyDescent="0.25"/>
    <row r="11100" hidden="1" x14ac:dyDescent="0.25"/>
    <row r="11101" hidden="1" x14ac:dyDescent="0.25"/>
    <row r="11102" hidden="1" x14ac:dyDescent="0.25"/>
    <row r="11103" hidden="1" x14ac:dyDescent="0.25"/>
    <row r="11104" hidden="1" x14ac:dyDescent="0.25"/>
    <row r="11105" hidden="1" x14ac:dyDescent="0.25"/>
    <row r="11106" hidden="1" x14ac:dyDescent="0.25"/>
    <row r="11107" hidden="1" x14ac:dyDescent="0.25"/>
    <row r="11108" hidden="1" x14ac:dyDescent="0.25"/>
    <row r="11109" hidden="1" x14ac:dyDescent="0.25"/>
    <row r="11110" hidden="1" x14ac:dyDescent="0.25"/>
    <row r="11111" hidden="1" x14ac:dyDescent="0.25"/>
    <row r="11112" hidden="1" x14ac:dyDescent="0.25"/>
    <row r="11113" hidden="1" x14ac:dyDescent="0.25"/>
    <row r="11114" hidden="1" x14ac:dyDescent="0.25"/>
    <row r="11115" hidden="1" x14ac:dyDescent="0.25"/>
    <row r="11116" hidden="1" x14ac:dyDescent="0.25"/>
    <row r="11117" hidden="1" x14ac:dyDescent="0.25"/>
    <row r="11118" hidden="1" x14ac:dyDescent="0.25"/>
    <row r="11119" hidden="1" x14ac:dyDescent="0.25"/>
    <row r="11120" hidden="1" x14ac:dyDescent="0.25"/>
    <row r="11121" hidden="1" x14ac:dyDescent="0.25"/>
    <row r="11122" hidden="1" x14ac:dyDescent="0.25"/>
    <row r="11123" hidden="1" x14ac:dyDescent="0.25"/>
    <row r="11124" hidden="1" x14ac:dyDescent="0.25"/>
    <row r="11125" hidden="1" x14ac:dyDescent="0.25"/>
    <row r="11126" hidden="1" x14ac:dyDescent="0.25"/>
    <row r="11127" hidden="1" x14ac:dyDescent="0.25"/>
    <row r="11128" hidden="1" x14ac:dyDescent="0.25"/>
    <row r="11129" hidden="1" x14ac:dyDescent="0.25"/>
    <row r="11130" hidden="1" x14ac:dyDescent="0.25"/>
    <row r="11131" hidden="1" x14ac:dyDescent="0.25"/>
    <row r="11132" hidden="1" x14ac:dyDescent="0.25"/>
    <row r="11133" hidden="1" x14ac:dyDescent="0.25"/>
    <row r="11134" hidden="1" x14ac:dyDescent="0.25"/>
    <row r="11135" hidden="1" x14ac:dyDescent="0.25"/>
    <row r="11136" hidden="1" x14ac:dyDescent="0.25"/>
    <row r="11137" hidden="1" x14ac:dyDescent="0.25"/>
    <row r="11138" hidden="1" x14ac:dyDescent="0.25"/>
    <row r="11139" hidden="1" x14ac:dyDescent="0.25"/>
    <row r="11140" hidden="1" x14ac:dyDescent="0.25"/>
    <row r="11141" hidden="1" x14ac:dyDescent="0.25"/>
    <row r="11142" hidden="1" x14ac:dyDescent="0.25"/>
    <row r="11143" hidden="1" x14ac:dyDescent="0.25"/>
    <row r="11144" hidden="1" x14ac:dyDescent="0.25"/>
    <row r="11145" hidden="1" x14ac:dyDescent="0.25"/>
    <row r="11146" hidden="1" x14ac:dyDescent="0.25"/>
    <row r="11147" hidden="1" x14ac:dyDescent="0.25"/>
    <row r="11148" hidden="1" x14ac:dyDescent="0.25"/>
    <row r="11149" hidden="1" x14ac:dyDescent="0.25"/>
    <row r="11150" hidden="1" x14ac:dyDescent="0.25"/>
    <row r="11151" hidden="1" x14ac:dyDescent="0.25"/>
    <row r="11152" hidden="1" x14ac:dyDescent="0.25"/>
    <row r="11153" hidden="1" x14ac:dyDescent="0.25"/>
    <row r="11154" hidden="1" x14ac:dyDescent="0.25"/>
    <row r="11155" hidden="1" x14ac:dyDescent="0.25"/>
    <row r="11156" hidden="1" x14ac:dyDescent="0.25"/>
    <row r="11157" hidden="1" x14ac:dyDescent="0.25"/>
    <row r="11158" hidden="1" x14ac:dyDescent="0.25"/>
    <row r="11159" hidden="1" x14ac:dyDescent="0.25"/>
    <row r="11160" hidden="1" x14ac:dyDescent="0.25"/>
    <row r="11161" hidden="1" x14ac:dyDescent="0.25"/>
    <row r="11162" hidden="1" x14ac:dyDescent="0.25"/>
    <row r="11163" hidden="1" x14ac:dyDescent="0.25"/>
    <row r="11164" hidden="1" x14ac:dyDescent="0.25"/>
    <row r="11165" hidden="1" x14ac:dyDescent="0.25"/>
    <row r="11166" hidden="1" x14ac:dyDescent="0.25"/>
    <row r="11167" hidden="1" x14ac:dyDescent="0.25"/>
    <row r="11168" hidden="1" x14ac:dyDescent="0.25"/>
    <row r="11169" hidden="1" x14ac:dyDescent="0.25"/>
    <row r="11170" hidden="1" x14ac:dyDescent="0.25"/>
    <row r="11171" hidden="1" x14ac:dyDescent="0.25"/>
    <row r="11172" hidden="1" x14ac:dyDescent="0.25"/>
    <row r="11173" hidden="1" x14ac:dyDescent="0.25"/>
    <row r="11174" hidden="1" x14ac:dyDescent="0.25"/>
    <row r="11175" hidden="1" x14ac:dyDescent="0.25"/>
    <row r="11176" hidden="1" x14ac:dyDescent="0.25"/>
    <row r="11177" hidden="1" x14ac:dyDescent="0.25"/>
    <row r="11178" hidden="1" x14ac:dyDescent="0.25"/>
    <row r="11179" hidden="1" x14ac:dyDescent="0.25"/>
    <row r="11180" hidden="1" x14ac:dyDescent="0.25"/>
    <row r="11181" hidden="1" x14ac:dyDescent="0.25"/>
    <row r="11182" hidden="1" x14ac:dyDescent="0.25"/>
    <row r="11183" hidden="1" x14ac:dyDescent="0.25"/>
    <row r="11184" hidden="1" x14ac:dyDescent="0.25"/>
    <row r="11185" hidden="1" x14ac:dyDescent="0.25"/>
    <row r="11186" hidden="1" x14ac:dyDescent="0.25"/>
    <row r="11187" hidden="1" x14ac:dyDescent="0.25"/>
    <row r="11188" hidden="1" x14ac:dyDescent="0.25"/>
    <row r="11189" hidden="1" x14ac:dyDescent="0.25"/>
    <row r="11190" hidden="1" x14ac:dyDescent="0.25"/>
    <row r="11191" hidden="1" x14ac:dyDescent="0.25"/>
    <row r="11192" hidden="1" x14ac:dyDescent="0.25"/>
    <row r="11193" hidden="1" x14ac:dyDescent="0.25"/>
    <row r="11194" hidden="1" x14ac:dyDescent="0.25"/>
    <row r="11195" hidden="1" x14ac:dyDescent="0.25"/>
    <row r="11196" hidden="1" x14ac:dyDescent="0.25"/>
    <row r="11197" hidden="1" x14ac:dyDescent="0.25"/>
    <row r="11198" hidden="1" x14ac:dyDescent="0.25"/>
    <row r="11199" hidden="1" x14ac:dyDescent="0.25"/>
    <row r="11200" hidden="1" x14ac:dyDescent="0.25"/>
    <row r="11201" hidden="1" x14ac:dyDescent="0.25"/>
    <row r="11202" hidden="1" x14ac:dyDescent="0.25"/>
    <row r="11203" hidden="1" x14ac:dyDescent="0.25"/>
    <row r="11204" hidden="1" x14ac:dyDescent="0.25"/>
    <row r="11205" hidden="1" x14ac:dyDescent="0.25"/>
    <row r="11206" hidden="1" x14ac:dyDescent="0.25"/>
    <row r="11207" hidden="1" x14ac:dyDescent="0.25"/>
    <row r="11208" hidden="1" x14ac:dyDescent="0.25"/>
    <row r="11209" hidden="1" x14ac:dyDescent="0.25"/>
    <row r="11210" hidden="1" x14ac:dyDescent="0.25"/>
    <row r="11211" hidden="1" x14ac:dyDescent="0.25"/>
    <row r="11212" hidden="1" x14ac:dyDescent="0.25"/>
    <row r="11213" hidden="1" x14ac:dyDescent="0.25"/>
    <row r="11214" hidden="1" x14ac:dyDescent="0.25"/>
    <row r="11215" hidden="1" x14ac:dyDescent="0.25"/>
    <row r="11216" hidden="1" x14ac:dyDescent="0.25"/>
    <row r="11217" hidden="1" x14ac:dyDescent="0.25"/>
    <row r="11218" hidden="1" x14ac:dyDescent="0.25"/>
    <row r="11219" hidden="1" x14ac:dyDescent="0.25"/>
    <row r="11220" hidden="1" x14ac:dyDescent="0.25"/>
    <row r="11221" hidden="1" x14ac:dyDescent="0.25"/>
    <row r="11222" hidden="1" x14ac:dyDescent="0.25"/>
    <row r="11223" hidden="1" x14ac:dyDescent="0.25"/>
    <row r="11224" hidden="1" x14ac:dyDescent="0.25"/>
    <row r="11225" hidden="1" x14ac:dyDescent="0.25"/>
    <row r="11226" hidden="1" x14ac:dyDescent="0.25"/>
    <row r="11227" hidden="1" x14ac:dyDescent="0.25"/>
    <row r="11228" hidden="1" x14ac:dyDescent="0.25"/>
    <row r="11229" hidden="1" x14ac:dyDescent="0.25"/>
    <row r="11230" hidden="1" x14ac:dyDescent="0.25"/>
    <row r="11231" hidden="1" x14ac:dyDescent="0.25"/>
    <row r="11232" hidden="1" x14ac:dyDescent="0.25"/>
    <row r="11233" hidden="1" x14ac:dyDescent="0.25"/>
    <row r="11234" hidden="1" x14ac:dyDescent="0.25"/>
    <row r="11235" hidden="1" x14ac:dyDescent="0.25"/>
    <row r="11236" hidden="1" x14ac:dyDescent="0.25"/>
    <row r="11237" hidden="1" x14ac:dyDescent="0.25"/>
    <row r="11238" hidden="1" x14ac:dyDescent="0.25"/>
    <row r="11239" hidden="1" x14ac:dyDescent="0.25"/>
    <row r="11240" hidden="1" x14ac:dyDescent="0.25"/>
    <row r="11241" hidden="1" x14ac:dyDescent="0.25"/>
    <row r="11242" hidden="1" x14ac:dyDescent="0.25"/>
    <row r="11243" hidden="1" x14ac:dyDescent="0.25"/>
    <row r="11244" hidden="1" x14ac:dyDescent="0.25"/>
    <row r="11245" hidden="1" x14ac:dyDescent="0.25"/>
    <row r="11246" hidden="1" x14ac:dyDescent="0.25"/>
    <row r="11247" hidden="1" x14ac:dyDescent="0.25"/>
    <row r="11248" hidden="1" x14ac:dyDescent="0.25"/>
    <row r="11249" hidden="1" x14ac:dyDescent="0.25"/>
    <row r="11250" hidden="1" x14ac:dyDescent="0.25"/>
    <row r="11251" hidden="1" x14ac:dyDescent="0.25"/>
    <row r="11252" hidden="1" x14ac:dyDescent="0.25"/>
    <row r="11253" hidden="1" x14ac:dyDescent="0.25"/>
    <row r="11254" hidden="1" x14ac:dyDescent="0.25"/>
    <row r="11255" hidden="1" x14ac:dyDescent="0.25"/>
    <row r="11256" hidden="1" x14ac:dyDescent="0.25"/>
    <row r="11257" hidden="1" x14ac:dyDescent="0.25"/>
    <row r="11258" hidden="1" x14ac:dyDescent="0.25"/>
    <row r="11259" hidden="1" x14ac:dyDescent="0.25"/>
    <row r="11260" hidden="1" x14ac:dyDescent="0.25"/>
    <row r="11261" hidden="1" x14ac:dyDescent="0.25"/>
    <row r="11262" hidden="1" x14ac:dyDescent="0.25"/>
    <row r="11263" hidden="1" x14ac:dyDescent="0.25"/>
    <row r="11264" hidden="1" x14ac:dyDescent="0.25"/>
    <row r="11265" hidden="1" x14ac:dyDescent="0.25"/>
    <row r="11266" hidden="1" x14ac:dyDescent="0.25"/>
    <row r="11267" hidden="1" x14ac:dyDescent="0.25"/>
    <row r="11268" hidden="1" x14ac:dyDescent="0.25"/>
    <row r="11269" hidden="1" x14ac:dyDescent="0.25"/>
    <row r="11270" hidden="1" x14ac:dyDescent="0.25"/>
    <row r="11271" hidden="1" x14ac:dyDescent="0.25"/>
    <row r="11272" hidden="1" x14ac:dyDescent="0.25"/>
    <row r="11273" hidden="1" x14ac:dyDescent="0.25"/>
    <row r="11274" hidden="1" x14ac:dyDescent="0.25"/>
    <row r="11275" hidden="1" x14ac:dyDescent="0.25"/>
    <row r="11276" hidden="1" x14ac:dyDescent="0.25"/>
    <row r="11277" hidden="1" x14ac:dyDescent="0.25"/>
    <row r="11278" hidden="1" x14ac:dyDescent="0.25"/>
    <row r="11279" hidden="1" x14ac:dyDescent="0.25"/>
    <row r="11280" hidden="1" x14ac:dyDescent="0.25"/>
    <row r="11281" hidden="1" x14ac:dyDescent="0.25"/>
    <row r="11282" hidden="1" x14ac:dyDescent="0.25"/>
    <row r="11283" hidden="1" x14ac:dyDescent="0.25"/>
    <row r="11284" hidden="1" x14ac:dyDescent="0.25"/>
    <row r="11285" hidden="1" x14ac:dyDescent="0.25"/>
    <row r="11286" hidden="1" x14ac:dyDescent="0.25"/>
    <row r="11287" hidden="1" x14ac:dyDescent="0.25"/>
    <row r="11288" hidden="1" x14ac:dyDescent="0.25"/>
    <row r="11289" hidden="1" x14ac:dyDescent="0.25"/>
    <row r="11290" hidden="1" x14ac:dyDescent="0.25"/>
    <row r="11291" hidden="1" x14ac:dyDescent="0.25"/>
    <row r="11292" hidden="1" x14ac:dyDescent="0.25"/>
    <row r="11293" hidden="1" x14ac:dyDescent="0.25"/>
    <row r="11294" hidden="1" x14ac:dyDescent="0.25"/>
    <row r="11295" hidden="1" x14ac:dyDescent="0.25"/>
    <row r="11296" hidden="1" x14ac:dyDescent="0.25"/>
    <row r="11297" hidden="1" x14ac:dyDescent="0.25"/>
    <row r="11298" hidden="1" x14ac:dyDescent="0.25"/>
    <row r="11299" hidden="1" x14ac:dyDescent="0.25"/>
    <row r="11300" hidden="1" x14ac:dyDescent="0.25"/>
    <row r="11301" hidden="1" x14ac:dyDescent="0.25"/>
    <row r="11302" hidden="1" x14ac:dyDescent="0.25"/>
    <row r="11303" hidden="1" x14ac:dyDescent="0.25"/>
    <row r="11304" hidden="1" x14ac:dyDescent="0.25"/>
    <row r="11305" hidden="1" x14ac:dyDescent="0.25"/>
    <row r="11306" hidden="1" x14ac:dyDescent="0.25"/>
    <row r="11307" hidden="1" x14ac:dyDescent="0.25"/>
    <row r="11308" hidden="1" x14ac:dyDescent="0.25"/>
    <row r="11309" hidden="1" x14ac:dyDescent="0.25"/>
    <row r="11310" hidden="1" x14ac:dyDescent="0.25"/>
    <row r="11311" hidden="1" x14ac:dyDescent="0.25"/>
    <row r="11312" hidden="1" x14ac:dyDescent="0.25"/>
    <row r="11313" hidden="1" x14ac:dyDescent="0.25"/>
    <row r="11314" hidden="1" x14ac:dyDescent="0.25"/>
    <row r="11315" hidden="1" x14ac:dyDescent="0.25"/>
    <row r="11316" hidden="1" x14ac:dyDescent="0.25"/>
    <row r="11317" hidden="1" x14ac:dyDescent="0.25"/>
    <row r="11318" hidden="1" x14ac:dyDescent="0.25"/>
    <row r="11319" hidden="1" x14ac:dyDescent="0.25"/>
    <row r="11320" hidden="1" x14ac:dyDescent="0.25"/>
    <row r="11321" hidden="1" x14ac:dyDescent="0.25"/>
    <row r="11322" hidden="1" x14ac:dyDescent="0.25"/>
    <row r="11323" hidden="1" x14ac:dyDescent="0.25"/>
    <row r="11324" hidden="1" x14ac:dyDescent="0.25"/>
    <row r="11325" hidden="1" x14ac:dyDescent="0.25"/>
    <row r="11326" hidden="1" x14ac:dyDescent="0.25"/>
    <row r="11327" hidden="1" x14ac:dyDescent="0.25"/>
    <row r="11328" hidden="1" x14ac:dyDescent="0.25"/>
    <row r="11329" hidden="1" x14ac:dyDescent="0.25"/>
    <row r="11330" hidden="1" x14ac:dyDescent="0.25"/>
    <row r="11331" hidden="1" x14ac:dyDescent="0.25"/>
    <row r="11332" hidden="1" x14ac:dyDescent="0.25"/>
    <row r="11333" hidden="1" x14ac:dyDescent="0.25"/>
    <row r="11334" hidden="1" x14ac:dyDescent="0.25"/>
    <row r="11335" hidden="1" x14ac:dyDescent="0.25"/>
    <row r="11336" hidden="1" x14ac:dyDescent="0.25"/>
    <row r="11337" hidden="1" x14ac:dyDescent="0.25"/>
    <row r="11338" hidden="1" x14ac:dyDescent="0.25"/>
    <row r="11339" hidden="1" x14ac:dyDescent="0.25"/>
    <row r="11340" hidden="1" x14ac:dyDescent="0.25"/>
    <row r="11341" hidden="1" x14ac:dyDescent="0.25"/>
    <row r="11342" hidden="1" x14ac:dyDescent="0.25"/>
    <row r="11343" hidden="1" x14ac:dyDescent="0.25"/>
    <row r="11344" hidden="1" x14ac:dyDescent="0.25"/>
    <row r="11345" hidden="1" x14ac:dyDescent="0.25"/>
    <row r="11346" hidden="1" x14ac:dyDescent="0.25"/>
    <row r="11347" hidden="1" x14ac:dyDescent="0.25"/>
    <row r="11348" hidden="1" x14ac:dyDescent="0.25"/>
    <row r="11349" hidden="1" x14ac:dyDescent="0.25"/>
    <row r="11350" hidden="1" x14ac:dyDescent="0.25"/>
    <row r="11351" hidden="1" x14ac:dyDescent="0.25"/>
    <row r="11352" hidden="1" x14ac:dyDescent="0.25"/>
    <row r="11353" hidden="1" x14ac:dyDescent="0.25"/>
    <row r="11354" hidden="1" x14ac:dyDescent="0.25"/>
    <row r="11355" hidden="1" x14ac:dyDescent="0.25"/>
    <row r="11356" hidden="1" x14ac:dyDescent="0.25"/>
    <row r="11357" hidden="1" x14ac:dyDescent="0.25"/>
    <row r="11358" hidden="1" x14ac:dyDescent="0.25"/>
    <row r="11359" hidden="1" x14ac:dyDescent="0.25"/>
    <row r="11360" hidden="1" x14ac:dyDescent="0.25"/>
    <row r="11361" hidden="1" x14ac:dyDescent="0.25"/>
    <row r="11362" hidden="1" x14ac:dyDescent="0.25"/>
    <row r="11363" hidden="1" x14ac:dyDescent="0.25"/>
    <row r="11364" hidden="1" x14ac:dyDescent="0.25"/>
    <row r="11365" hidden="1" x14ac:dyDescent="0.25"/>
    <row r="11366" hidden="1" x14ac:dyDescent="0.25"/>
    <row r="11367" hidden="1" x14ac:dyDescent="0.25"/>
    <row r="11368" hidden="1" x14ac:dyDescent="0.25"/>
    <row r="11369" hidden="1" x14ac:dyDescent="0.25"/>
    <row r="11370" hidden="1" x14ac:dyDescent="0.25"/>
    <row r="11371" hidden="1" x14ac:dyDescent="0.25"/>
    <row r="11372" hidden="1" x14ac:dyDescent="0.25"/>
    <row r="11373" hidden="1" x14ac:dyDescent="0.25"/>
    <row r="11374" hidden="1" x14ac:dyDescent="0.25"/>
    <row r="11375" hidden="1" x14ac:dyDescent="0.25"/>
    <row r="11376" hidden="1" x14ac:dyDescent="0.25"/>
    <row r="11377" hidden="1" x14ac:dyDescent="0.25"/>
    <row r="11378" hidden="1" x14ac:dyDescent="0.25"/>
    <row r="11379" hidden="1" x14ac:dyDescent="0.25"/>
    <row r="11380" hidden="1" x14ac:dyDescent="0.25"/>
    <row r="11381" hidden="1" x14ac:dyDescent="0.25"/>
    <row r="11382" hidden="1" x14ac:dyDescent="0.25"/>
    <row r="11383" hidden="1" x14ac:dyDescent="0.25"/>
    <row r="11384" hidden="1" x14ac:dyDescent="0.25"/>
    <row r="11385" hidden="1" x14ac:dyDescent="0.25"/>
    <row r="11386" hidden="1" x14ac:dyDescent="0.25"/>
    <row r="11387" hidden="1" x14ac:dyDescent="0.25"/>
    <row r="11388" hidden="1" x14ac:dyDescent="0.25"/>
    <row r="11389" hidden="1" x14ac:dyDescent="0.25"/>
    <row r="11390" hidden="1" x14ac:dyDescent="0.25"/>
    <row r="11391" hidden="1" x14ac:dyDescent="0.25"/>
    <row r="11392" hidden="1" x14ac:dyDescent="0.25"/>
    <row r="11393" hidden="1" x14ac:dyDescent="0.25"/>
    <row r="11394" hidden="1" x14ac:dyDescent="0.25"/>
    <row r="11395" hidden="1" x14ac:dyDescent="0.25"/>
    <row r="11396" hidden="1" x14ac:dyDescent="0.25"/>
    <row r="11397" hidden="1" x14ac:dyDescent="0.25"/>
    <row r="11398" hidden="1" x14ac:dyDescent="0.25"/>
    <row r="11399" hidden="1" x14ac:dyDescent="0.25"/>
    <row r="11400" hidden="1" x14ac:dyDescent="0.25"/>
    <row r="11401" hidden="1" x14ac:dyDescent="0.25"/>
    <row r="11402" hidden="1" x14ac:dyDescent="0.25"/>
    <row r="11403" hidden="1" x14ac:dyDescent="0.25"/>
    <row r="11404" hidden="1" x14ac:dyDescent="0.25"/>
    <row r="11405" hidden="1" x14ac:dyDescent="0.25"/>
    <row r="11406" hidden="1" x14ac:dyDescent="0.25"/>
    <row r="11407" hidden="1" x14ac:dyDescent="0.25"/>
    <row r="11408" hidden="1" x14ac:dyDescent="0.25"/>
    <row r="11409" hidden="1" x14ac:dyDescent="0.25"/>
    <row r="11410" hidden="1" x14ac:dyDescent="0.25"/>
    <row r="11411" hidden="1" x14ac:dyDescent="0.25"/>
    <row r="11412" hidden="1" x14ac:dyDescent="0.25"/>
    <row r="11413" hidden="1" x14ac:dyDescent="0.25"/>
    <row r="11414" hidden="1" x14ac:dyDescent="0.25"/>
    <row r="11415" hidden="1" x14ac:dyDescent="0.25"/>
    <row r="11416" hidden="1" x14ac:dyDescent="0.25"/>
    <row r="11417" hidden="1" x14ac:dyDescent="0.25"/>
    <row r="11418" hidden="1" x14ac:dyDescent="0.25"/>
    <row r="11419" hidden="1" x14ac:dyDescent="0.25"/>
    <row r="11420" hidden="1" x14ac:dyDescent="0.25"/>
    <row r="11421" hidden="1" x14ac:dyDescent="0.25"/>
    <row r="11422" hidden="1" x14ac:dyDescent="0.25"/>
    <row r="11423" hidden="1" x14ac:dyDescent="0.25"/>
    <row r="11424" hidden="1" x14ac:dyDescent="0.25"/>
    <row r="11425" hidden="1" x14ac:dyDescent="0.25"/>
    <row r="11426" hidden="1" x14ac:dyDescent="0.25"/>
    <row r="11427" hidden="1" x14ac:dyDescent="0.25"/>
    <row r="11428" hidden="1" x14ac:dyDescent="0.25"/>
    <row r="11429" hidden="1" x14ac:dyDescent="0.25"/>
    <row r="11430" hidden="1" x14ac:dyDescent="0.25"/>
    <row r="11431" hidden="1" x14ac:dyDescent="0.25"/>
    <row r="11432" hidden="1" x14ac:dyDescent="0.25"/>
    <row r="11433" hidden="1" x14ac:dyDescent="0.25"/>
    <row r="11434" hidden="1" x14ac:dyDescent="0.25"/>
    <row r="11435" hidden="1" x14ac:dyDescent="0.25"/>
    <row r="11436" hidden="1" x14ac:dyDescent="0.25"/>
    <row r="11437" hidden="1" x14ac:dyDescent="0.25"/>
    <row r="11438" hidden="1" x14ac:dyDescent="0.25"/>
    <row r="11439" hidden="1" x14ac:dyDescent="0.25"/>
    <row r="11440" hidden="1" x14ac:dyDescent="0.25"/>
    <row r="11441" hidden="1" x14ac:dyDescent="0.25"/>
    <row r="11442" hidden="1" x14ac:dyDescent="0.25"/>
    <row r="11443" hidden="1" x14ac:dyDescent="0.25"/>
    <row r="11444" hidden="1" x14ac:dyDescent="0.25"/>
    <row r="11445" hidden="1" x14ac:dyDescent="0.25"/>
    <row r="11446" hidden="1" x14ac:dyDescent="0.25"/>
    <row r="11447" hidden="1" x14ac:dyDescent="0.25"/>
    <row r="11448" hidden="1" x14ac:dyDescent="0.25"/>
    <row r="11449" hidden="1" x14ac:dyDescent="0.25"/>
    <row r="11450" hidden="1" x14ac:dyDescent="0.25"/>
    <row r="11451" hidden="1" x14ac:dyDescent="0.25"/>
    <row r="11452" hidden="1" x14ac:dyDescent="0.25"/>
    <row r="11453" hidden="1" x14ac:dyDescent="0.25"/>
    <row r="11454" hidden="1" x14ac:dyDescent="0.25"/>
    <row r="11455" hidden="1" x14ac:dyDescent="0.25"/>
    <row r="11456" hidden="1" x14ac:dyDescent="0.25"/>
    <row r="11457" hidden="1" x14ac:dyDescent="0.25"/>
    <row r="11458" hidden="1" x14ac:dyDescent="0.25"/>
    <row r="11459" hidden="1" x14ac:dyDescent="0.25"/>
    <row r="11460" hidden="1" x14ac:dyDescent="0.25"/>
    <row r="11461" hidden="1" x14ac:dyDescent="0.25"/>
    <row r="11462" hidden="1" x14ac:dyDescent="0.25"/>
    <row r="11463" hidden="1" x14ac:dyDescent="0.25"/>
    <row r="11464" hidden="1" x14ac:dyDescent="0.25"/>
    <row r="11465" hidden="1" x14ac:dyDescent="0.25"/>
    <row r="11466" hidden="1" x14ac:dyDescent="0.25"/>
    <row r="11467" hidden="1" x14ac:dyDescent="0.25"/>
    <row r="11468" hidden="1" x14ac:dyDescent="0.25"/>
    <row r="11469" hidden="1" x14ac:dyDescent="0.25"/>
    <row r="11470" hidden="1" x14ac:dyDescent="0.25"/>
    <row r="11471" hidden="1" x14ac:dyDescent="0.25"/>
    <row r="11472" hidden="1" x14ac:dyDescent="0.25"/>
    <row r="11473" hidden="1" x14ac:dyDescent="0.25"/>
    <row r="11474" hidden="1" x14ac:dyDescent="0.25"/>
    <row r="11475" hidden="1" x14ac:dyDescent="0.25"/>
    <row r="11476" hidden="1" x14ac:dyDescent="0.25"/>
    <row r="11477" hidden="1" x14ac:dyDescent="0.25"/>
    <row r="11478" hidden="1" x14ac:dyDescent="0.25"/>
    <row r="11479" hidden="1" x14ac:dyDescent="0.25"/>
    <row r="11480" hidden="1" x14ac:dyDescent="0.25"/>
    <row r="11481" hidden="1" x14ac:dyDescent="0.25"/>
    <row r="11482" hidden="1" x14ac:dyDescent="0.25"/>
    <row r="11483" hidden="1" x14ac:dyDescent="0.25"/>
    <row r="11484" hidden="1" x14ac:dyDescent="0.25"/>
    <row r="11485" hidden="1" x14ac:dyDescent="0.25"/>
    <row r="11486" hidden="1" x14ac:dyDescent="0.25"/>
    <row r="11487" hidden="1" x14ac:dyDescent="0.25"/>
    <row r="11488" hidden="1" x14ac:dyDescent="0.25"/>
    <row r="11489" hidden="1" x14ac:dyDescent="0.25"/>
    <row r="11490" hidden="1" x14ac:dyDescent="0.25"/>
    <row r="11491" hidden="1" x14ac:dyDescent="0.25"/>
    <row r="11492" hidden="1" x14ac:dyDescent="0.25"/>
    <row r="11493" hidden="1" x14ac:dyDescent="0.25"/>
    <row r="11494" hidden="1" x14ac:dyDescent="0.25"/>
    <row r="11495" hidden="1" x14ac:dyDescent="0.25"/>
    <row r="11496" hidden="1" x14ac:dyDescent="0.25"/>
    <row r="11497" hidden="1" x14ac:dyDescent="0.25"/>
    <row r="11498" hidden="1" x14ac:dyDescent="0.25"/>
    <row r="11499" hidden="1" x14ac:dyDescent="0.25"/>
    <row r="11500" hidden="1" x14ac:dyDescent="0.25"/>
    <row r="11501" hidden="1" x14ac:dyDescent="0.25"/>
    <row r="11502" hidden="1" x14ac:dyDescent="0.25"/>
    <row r="11503" hidden="1" x14ac:dyDescent="0.25"/>
    <row r="11504" hidden="1" x14ac:dyDescent="0.25"/>
    <row r="11505" hidden="1" x14ac:dyDescent="0.25"/>
    <row r="11506" hidden="1" x14ac:dyDescent="0.25"/>
    <row r="11507" hidden="1" x14ac:dyDescent="0.25"/>
    <row r="11508" hidden="1" x14ac:dyDescent="0.25"/>
    <row r="11509" hidden="1" x14ac:dyDescent="0.25"/>
    <row r="11510" hidden="1" x14ac:dyDescent="0.25"/>
    <row r="11511" hidden="1" x14ac:dyDescent="0.25"/>
    <row r="11512" hidden="1" x14ac:dyDescent="0.25"/>
    <row r="11513" hidden="1" x14ac:dyDescent="0.25"/>
    <row r="11514" hidden="1" x14ac:dyDescent="0.25"/>
    <row r="11515" hidden="1" x14ac:dyDescent="0.25"/>
    <row r="11516" hidden="1" x14ac:dyDescent="0.25"/>
    <row r="11517" hidden="1" x14ac:dyDescent="0.25"/>
    <row r="11518" hidden="1" x14ac:dyDescent="0.25"/>
    <row r="11519" hidden="1" x14ac:dyDescent="0.25"/>
    <row r="11520" hidden="1" x14ac:dyDescent="0.25"/>
    <row r="11521" hidden="1" x14ac:dyDescent="0.25"/>
    <row r="11522" hidden="1" x14ac:dyDescent="0.25"/>
    <row r="11523" hidden="1" x14ac:dyDescent="0.25"/>
    <row r="11524" hidden="1" x14ac:dyDescent="0.25"/>
    <row r="11525" hidden="1" x14ac:dyDescent="0.25"/>
    <row r="11526" hidden="1" x14ac:dyDescent="0.25"/>
    <row r="11527" hidden="1" x14ac:dyDescent="0.25"/>
    <row r="11528" hidden="1" x14ac:dyDescent="0.25"/>
    <row r="11529" hidden="1" x14ac:dyDescent="0.25"/>
    <row r="11530" hidden="1" x14ac:dyDescent="0.25"/>
    <row r="11531" hidden="1" x14ac:dyDescent="0.25"/>
    <row r="11532" hidden="1" x14ac:dyDescent="0.25"/>
    <row r="11533" hidden="1" x14ac:dyDescent="0.25"/>
    <row r="11534" hidden="1" x14ac:dyDescent="0.25"/>
    <row r="11535" hidden="1" x14ac:dyDescent="0.25"/>
    <row r="11536" hidden="1" x14ac:dyDescent="0.25"/>
    <row r="11537" hidden="1" x14ac:dyDescent="0.25"/>
    <row r="11538" hidden="1" x14ac:dyDescent="0.25"/>
    <row r="11539" hidden="1" x14ac:dyDescent="0.25"/>
    <row r="11540" hidden="1" x14ac:dyDescent="0.25"/>
    <row r="11541" hidden="1" x14ac:dyDescent="0.25"/>
    <row r="11542" hidden="1" x14ac:dyDescent="0.25"/>
    <row r="11543" hidden="1" x14ac:dyDescent="0.25"/>
    <row r="11544" hidden="1" x14ac:dyDescent="0.25"/>
    <row r="11545" hidden="1" x14ac:dyDescent="0.25"/>
    <row r="11546" hidden="1" x14ac:dyDescent="0.25"/>
    <row r="11547" hidden="1" x14ac:dyDescent="0.25"/>
    <row r="11548" hidden="1" x14ac:dyDescent="0.25"/>
    <row r="11549" hidden="1" x14ac:dyDescent="0.25"/>
    <row r="11550" hidden="1" x14ac:dyDescent="0.25"/>
    <row r="11551" hidden="1" x14ac:dyDescent="0.25"/>
    <row r="11552" hidden="1" x14ac:dyDescent="0.25"/>
    <row r="11553" hidden="1" x14ac:dyDescent="0.25"/>
    <row r="11554" hidden="1" x14ac:dyDescent="0.25"/>
    <row r="11555" hidden="1" x14ac:dyDescent="0.25"/>
    <row r="11556" hidden="1" x14ac:dyDescent="0.25"/>
    <row r="11557" hidden="1" x14ac:dyDescent="0.25"/>
    <row r="11558" hidden="1" x14ac:dyDescent="0.25"/>
    <row r="11559" hidden="1" x14ac:dyDescent="0.25"/>
    <row r="11560" hidden="1" x14ac:dyDescent="0.25"/>
    <row r="11561" hidden="1" x14ac:dyDescent="0.25"/>
    <row r="11562" hidden="1" x14ac:dyDescent="0.25"/>
    <row r="11563" hidden="1" x14ac:dyDescent="0.25"/>
    <row r="11564" hidden="1" x14ac:dyDescent="0.25"/>
    <row r="11565" hidden="1" x14ac:dyDescent="0.25"/>
    <row r="11566" hidden="1" x14ac:dyDescent="0.25"/>
    <row r="11567" hidden="1" x14ac:dyDescent="0.25"/>
    <row r="11568" hidden="1" x14ac:dyDescent="0.25"/>
    <row r="11569" hidden="1" x14ac:dyDescent="0.25"/>
    <row r="11570" hidden="1" x14ac:dyDescent="0.25"/>
    <row r="11571" hidden="1" x14ac:dyDescent="0.25"/>
    <row r="11572" hidden="1" x14ac:dyDescent="0.25"/>
    <row r="11573" hidden="1" x14ac:dyDescent="0.25"/>
    <row r="11574" hidden="1" x14ac:dyDescent="0.25"/>
    <row r="11575" hidden="1" x14ac:dyDescent="0.25"/>
    <row r="11576" hidden="1" x14ac:dyDescent="0.25"/>
    <row r="11577" hidden="1" x14ac:dyDescent="0.25"/>
    <row r="11578" hidden="1" x14ac:dyDescent="0.25"/>
    <row r="11579" hidden="1" x14ac:dyDescent="0.25"/>
    <row r="11580" hidden="1" x14ac:dyDescent="0.25"/>
    <row r="11581" hidden="1" x14ac:dyDescent="0.25"/>
    <row r="11582" hidden="1" x14ac:dyDescent="0.25"/>
    <row r="11583" hidden="1" x14ac:dyDescent="0.25"/>
    <row r="11584" hidden="1" x14ac:dyDescent="0.25"/>
    <row r="11585" hidden="1" x14ac:dyDescent="0.25"/>
    <row r="11586" hidden="1" x14ac:dyDescent="0.25"/>
    <row r="11587" hidden="1" x14ac:dyDescent="0.25"/>
    <row r="11588" hidden="1" x14ac:dyDescent="0.25"/>
    <row r="11589" hidden="1" x14ac:dyDescent="0.25"/>
    <row r="11590" hidden="1" x14ac:dyDescent="0.25"/>
    <row r="11591" hidden="1" x14ac:dyDescent="0.25"/>
    <row r="11592" hidden="1" x14ac:dyDescent="0.25"/>
    <row r="11593" hidden="1" x14ac:dyDescent="0.25"/>
    <row r="11594" hidden="1" x14ac:dyDescent="0.25"/>
    <row r="11595" hidden="1" x14ac:dyDescent="0.25"/>
    <row r="11596" hidden="1" x14ac:dyDescent="0.25"/>
    <row r="11597" hidden="1" x14ac:dyDescent="0.25"/>
    <row r="11598" hidden="1" x14ac:dyDescent="0.25"/>
    <row r="11599" hidden="1" x14ac:dyDescent="0.25"/>
    <row r="11600" hidden="1" x14ac:dyDescent="0.25"/>
    <row r="11601" hidden="1" x14ac:dyDescent="0.25"/>
    <row r="11602" hidden="1" x14ac:dyDescent="0.25"/>
    <row r="11603" hidden="1" x14ac:dyDescent="0.25"/>
    <row r="11604" hidden="1" x14ac:dyDescent="0.25"/>
    <row r="11605" hidden="1" x14ac:dyDescent="0.25"/>
    <row r="11606" hidden="1" x14ac:dyDescent="0.25"/>
    <row r="11607" hidden="1" x14ac:dyDescent="0.25"/>
    <row r="11608" hidden="1" x14ac:dyDescent="0.25"/>
    <row r="11609" hidden="1" x14ac:dyDescent="0.25"/>
    <row r="11610" hidden="1" x14ac:dyDescent="0.25"/>
    <row r="11611" hidden="1" x14ac:dyDescent="0.25"/>
    <row r="11612" hidden="1" x14ac:dyDescent="0.25"/>
    <row r="11613" hidden="1" x14ac:dyDescent="0.25"/>
    <row r="11614" hidden="1" x14ac:dyDescent="0.25"/>
    <row r="11615" hidden="1" x14ac:dyDescent="0.25"/>
    <row r="11616" hidden="1" x14ac:dyDescent="0.25"/>
    <row r="11617" hidden="1" x14ac:dyDescent="0.25"/>
    <row r="11618" hidden="1" x14ac:dyDescent="0.25"/>
    <row r="11619" hidden="1" x14ac:dyDescent="0.25"/>
    <row r="11620" hidden="1" x14ac:dyDescent="0.25"/>
    <row r="11621" hidden="1" x14ac:dyDescent="0.25"/>
    <row r="11622" hidden="1" x14ac:dyDescent="0.25"/>
    <row r="11623" hidden="1" x14ac:dyDescent="0.25"/>
    <row r="11624" hidden="1" x14ac:dyDescent="0.25"/>
    <row r="11625" hidden="1" x14ac:dyDescent="0.25"/>
    <row r="11626" hidden="1" x14ac:dyDescent="0.25"/>
    <row r="11627" hidden="1" x14ac:dyDescent="0.25"/>
    <row r="11628" hidden="1" x14ac:dyDescent="0.25"/>
    <row r="11629" hidden="1" x14ac:dyDescent="0.25"/>
    <row r="11630" hidden="1" x14ac:dyDescent="0.25"/>
    <row r="11631" hidden="1" x14ac:dyDescent="0.25"/>
    <row r="11632" hidden="1" x14ac:dyDescent="0.25"/>
    <row r="11633" hidden="1" x14ac:dyDescent="0.25"/>
    <row r="11634" hidden="1" x14ac:dyDescent="0.25"/>
    <row r="11635" hidden="1" x14ac:dyDescent="0.25"/>
    <row r="11636" hidden="1" x14ac:dyDescent="0.25"/>
    <row r="11637" hidden="1" x14ac:dyDescent="0.25"/>
    <row r="11638" hidden="1" x14ac:dyDescent="0.25"/>
    <row r="11639" hidden="1" x14ac:dyDescent="0.25"/>
    <row r="11640" hidden="1" x14ac:dyDescent="0.25"/>
    <row r="11641" hidden="1" x14ac:dyDescent="0.25"/>
    <row r="11642" hidden="1" x14ac:dyDescent="0.25"/>
    <row r="11643" hidden="1" x14ac:dyDescent="0.25"/>
    <row r="11644" hidden="1" x14ac:dyDescent="0.25"/>
    <row r="11645" hidden="1" x14ac:dyDescent="0.25"/>
    <row r="11646" hidden="1" x14ac:dyDescent="0.25"/>
    <row r="11647" hidden="1" x14ac:dyDescent="0.25"/>
    <row r="11648" hidden="1" x14ac:dyDescent="0.25"/>
    <row r="11649" hidden="1" x14ac:dyDescent="0.25"/>
    <row r="11650" hidden="1" x14ac:dyDescent="0.25"/>
    <row r="11651" hidden="1" x14ac:dyDescent="0.25"/>
    <row r="11652" hidden="1" x14ac:dyDescent="0.25"/>
    <row r="11653" hidden="1" x14ac:dyDescent="0.25"/>
    <row r="11654" hidden="1" x14ac:dyDescent="0.25"/>
    <row r="11655" hidden="1" x14ac:dyDescent="0.25"/>
    <row r="11656" hidden="1" x14ac:dyDescent="0.25"/>
    <row r="11657" hidden="1" x14ac:dyDescent="0.25"/>
    <row r="11658" hidden="1" x14ac:dyDescent="0.25"/>
    <row r="11659" hidden="1" x14ac:dyDescent="0.25"/>
    <row r="11660" hidden="1" x14ac:dyDescent="0.25"/>
    <row r="11661" hidden="1" x14ac:dyDescent="0.25"/>
    <row r="11662" hidden="1" x14ac:dyDescent="0.25"/>
    <row r="11663" hidden="1" x14ac:dyDescent="0.25"/>
    <row r="11664" hidden="1" x14ac:dyDescent="0.25"/>
    <row r="11665" hidden="1" x14ac:dyDescent="0.25"/>
    <row r="11666" hidden="1" x14ac:dyDescent="0.25"/>
    <row r="11667" hidden="1" x14ac:dyDescent="0.25"/>
    <row r="11668" hidden="1" x14ac:dyDescent="0.25"/>
    <row r="11669" hidden="1" x14ac:dyDescent="0.25"/>
    <row r="11670" hidden="1" x14ac:dyDescent="0.25"/>
    <row r="11671" hidden="1" x14ac:dyDescent="0.25"/>
    <row r="11672" hidden="1" x14ac:dyDescent="0.25"/>
    <row r="11673" hidden="1" x14ac:dyDescent="0.25"/>
    <row r="11674" hidden="1" x14ac:dyDescent="0.25"/>
    <row r="11675" hidden="1" x14ac:dyDescent="0.25"/>
    <row r="11676" hidden="1" x14ac:dyDescent="0.25"/>
    <row r="11677" hidden="1" x14ac:dyDescent="0.25"/>
    <row r="11678" hidden="1" x14ac:dyDescent="0.25"/>
    <row r="11679" hidden="1" x14ac:dyDescent="0.25"/>
    <row r="11680" hidden="1" x14ac:dyDescent="0.25"/>
    <row r="11681" hidden="1" x14ac:dyDescent="0.25"/>
    <row r="11682" hidden="1" x14ac:dyDescent="0.25"/>
    <row r="11683" hidden="1" x14ac:dyDescent="0.25"/>
    <row r="11684" hidden="1" x14ac:dyDescent="0.25"/>
    <row r="11685" hidden="1" x14ac:dyDescent="0.25"/>
    <row r="11686" hidden="1" x14ac:dyDescent="0.25"/>
    <row r="11687" hidden="1" x14ac:dyDescent="0.25"/>
    <row r="11688" hidden="1" x14ac:dyDescent="0.25"/>
    <row r="11689" hidden="1" x14ac:dyDescent="0.25"/>
    <row r="11690" hidden="1" x14ac:dyDescent="0.25"/>
    <row r="11691" hidden="1" x14ac:dyDescent="0.25"/>
    <row r="11692" hidden="1" x14ac:dyDescent="0.25"/>
    <row r="11693" hidden="1" x14ac:dyDescent="0.25"/>
    <row r="11694" hidden="1" x14ac:dyDescent="0.25"/>
    <row r="11695" hidden="1" x14ac:dyDescent="0.25"/>
    <row r="11696" hidden="1" x14ac:dyDescent="0.25"/>
    <row r="11697" hidden="1" x14ac:dyDescent="0.25"/>
    <row r="11698" hidden="1" x14ac:dyDescent="0.25"/>
    <row r="11699" hidden="1" x14ac:dyDescent="0.25"/>
    <row r="11700" hidden="1" x14ac:dyDescent="0.25"/>
    <row r="11701" hidden="1" x14ac:dyDescent="0.25"/>
    <row r="11702" hidden="1" x14ac:dyDescent="0.25"/>
    <row r="11703" hidden="1" x14ac:dyDescent="0.25"/>
    <row r="11704" hidden="1" x14ac:dyDescent="0.25"/>
    <row r="11705" hidden="1" x14ac:dyDescent="0.25"/>
    <row r="11706" hidden="1" x14ac:dyDescent="0.25"/>
    <row r="11707" hidden="1" x14ac:dyDescent="0.25"/>
    <row r="11708" hidden="1" x14ac:dyDescent="0.25"/>
    <row r="11709" hidden="1" x14ac:dyDescent="0.25"/>
    <row r="11710" hidden="1" x14ac:dyDescent="0.25"/>
    <row r="11711" hidden="1" x14ac:dyDescent="0.25"/>
    <row r="11712" hidden="1" x14ac:dyDescent="0.25"/>
    <row r="11713" hidden="1" x14ac:dyDescent="0.25"/>
    <row r="11714" hidden="1" x14ac:dyDescent="0.25"/>
    <row r="11715" hidden="1" x14ac:dyDescent="0.25"/>
    <row r="11716" hidden="1" x14ac:dyDescent="0.25"/>
    <row r="11717" hidden="1" x14ac:dyDescent="0.25"/>
    <row r="11718" hidden="1" x14ac:dyDescent="0.25"/>
    <row r="11719" hidden="1" x14ac:dyDescent="0.25"/>
    <row r="11720" hidden="1" x14ac:dyDescent="0.25"/>
    <row r="11721" hidden="1" x14ac:dyDescent="0.25"/>
    <row r="11722" hidden="1" x14ac:dyDescent="0.25"/>
    <row r="11723" hidden="1" x14ac:dyDescent="0.25"/>
    <row r="11724" hidden="1" x14ac:dyDescent="0.25"/>
    <row r="11725" hidden="1" x14ac:dyDescent="0.25"/>
    <row r="11726" hidden="1" x14ac:dyDescent="0.25"/>
    <row r="11727" hidden="1" x14ac:dyDescent="0.25"/>
    <row r="11728" hidden="1" x14ac:dyDescent="0.25"/>
    <row r="11729" hidden="1" x14ac:dyDescent="0.25"/>
    <row r="11730" hidden="1" x14ac:dyDescent="0.25"/>
    <row r="11731" hidden="1" x14ac:dyDescent="0.25"/>
    <row r="11732" hidden="1" x14ac:dyDescent="0.25"/>
    <row r="11733" hidden="1" x14ac:dyDescent="0.25"/>
    <row r="11734" hidden="1" x14ac:dyDescent="0.25"/>
    <row r="11735" hidden="1" x14ac:dyDescent="0.25"/>
    <row r="11736" hidden="1" x14ac:dyDescent="0.25"/>
    <row r="11737" hidden="1" x14ac:dyDescent="0.25"/>
    <row r="11738" hidden="1" x14ac:dyDescent="0.25"/>
    <row r="11739" hidden="1" x14ac:dyDescent="0.25"/>
    <row r="11740" hidden="1" x14ac:dyDescent="0.25"/>
    <row r="11741" hidden="1" x14ac:dyDescent="0.25"/>
    <row r="11742" hidden="1" x14ac:dyDescent="0.25"/>
    <row r="11743" hidden="1" x14ac:dyDescent="0.25"/>
    <row r="11744" hidden="1" x14ac:dyDescent="0.25"/>
    <row r="11745" hidden="1" x14ac:dyDescent="0.25"/>
    <row r="11746" hidden="1" x14ac:dyDescent="0.25"/>
    <row r="11747" hidden="1" x14ac:dyDescent="0.25"/>
    <row r="11748" hidden="1" x14ac:dyDescent="0.25"/>
    <row r="11749" hidden="1" x14ac:dyDescent="0.25"/>
    <row r="11750" hidden="1" x14ac:dyDescent="0.25"/>
    <row r="11751" hidden="1" x14ac:dyDescent="0.25"/>
    <row r="11752" hidden="1" x14ac:dyDescent="0.25"/>
    <row r="11753" hidden="1" x14ac:dyDescent="0.25"/>
    <row r="11754" hidden="1" x14ac:dyDescent="0.25"/>
    <row r="11755" hidden="1" x14ac:dyDescent="0.25"/>
    <row r="11756" hidden="1" x14ac:dyDescent="0.25"/>
    <row r="11757" hidden="1" x14ac:dyDescent="0.25"/>
    <row r="11758" hidden="1" x14ac:dyDescent="0.25"/>
    <row r="11759" hidden="1" x14ac:dyDescent="0.25"/>
    <row r="11760" hidden="1" x14ac:dyDescent="0.25"/>
    <row r="11761" hidden="1" x14ac:dyDescent="0.25"/>
    <row r="11762" hidden="1" x14ac:dyDescent="0.25"/>
    <row r="11763" hidden="1" x14ac:dyDescent="0.25"/>
    <row r="11764" hidden="1" x14ac:dyDescent="0.25"/>
    <row r="11765" hidden="1" x14ac:dyDescent="0.25"/>
    <row r="11766" hidden="1" x14ac:dyDescent="0.25"/>
    <row r="11767" hidden="1" x14ac:dyDescent="0.25"/>
    <row r="11768" hidden="1" x14ac:dyDescent="0.25"/>
    <row r="11769" hidden="1" x14ac:dyDescent="0.25"/>
    <row r="11770" hidden="1" x14ac:dyDescent="0.25"/>
    <row r="11771" hidden="1" x14ac:dyDescent="0.25"/>
    <row r="11772" hidden="1" x14ac:dyDescent="0.25"/>
    <row r="11773" hidden="1" x14ac:dyDescent="0.25"/>
    <row r="11774" hidden="1" x14ac:dyDescent="0.25"/>
    <row r="11775" hidden="1" x14ac:dyDescent="0.25"/>
    <row r="11776" hidden="1" x14ac:dyDescent="0.25"/>
    <row r="11777" hidden="1" x14ac:dyDescent="0.25"/>
    <row r="11778" hidden="1" x14ac:dyDescent="0.25"/>
    <row r="11779" hidden="1" x14ac:dyDescent="0.25"/>
    <row r="11780" hidden="1" x14ac:dyDescent="0.25"/>
    <row r="11781" hidden="1" x14ac:dyDescent="0.25"/>
    <row r="11782" hidden="1" x14ac:dyDescent="0.25"/>
    <row r="11783" hidden="1" x14ac:dyDescent="0.25"/>
    <row r="11784" hidden="1" x14ac:dyDescent="0.25"/>
    <row r="11785" hidden="1" x14ac:dyDescent="0.25"/>
    <row r="11786" hidden="1" x14ac:dyDescent="0.25"/>
    <row r="11787" hidden="1" x14ac:dyDescent="0.25"/>
    <row r="11788" hidden="1" x14ac:dyDescent="0.25"/>
    <row r="11789" hidden="1" x14ac:dyDescent="0.25"/>
    <row r="11790" hidden="1" x14ac:dyDescent="0.25"/>
    <row r="11791" hidden="1" x14ac:dyDescent="0.25"/>
    <row r="11792" hidden="1" x14ac:dyDescent="0.25"/>
    <row r="11793" hidden="1" x14ac:dyDescent="0.25"/>
    <row r="11794" hidden="1" x14ac:dyDescent="0.25"/>
    <row r="11795" hidden="1" x14ac:dyDescent="0.25"/>
    <row r="11796" hidden="1" x14ac:dyDescent="0.25"/>
    <row r="11797" hidden="1" x14ac:dyDescent="0.25"/>
    <row r="11798" hidden="1" x14ac:dyDescent="0.25"/>
    <row r="11799" hidden="1" x14ac:dyDescent="0.25"/>
    <row r="11800" hidden="1" x14ac:dyDescent="0.25"/>
    <row r="11801" hidden="1" x14ac:dyDescent="0.25"/>
    <row r="11802" hidden="1" x14ac:dyDescent="0.25"/>
    <row r="11803" hidden="1" x14ac:dyDescent="0.25"/>
    <row r="11804" hidden="1" x14ac:dyDescent="0.25"/>
    <row r="11805" hidden="1" x14ac:dyDescent="0.25"/>
    <row r="11806" hidden="1" x14ac:dyDescent="0.25"/>
    <row r="11807" hidden="1" x14ac:dyDescent="0.25"/>
    <row r="11808" hidden="1" x14ac:dyDescent="0.25"/>
    <row r="11809" hidden="1" x14ac:dyDescent="0.25"/>
    <row r="11810" hidden="1" x14ac:dyDescent="0.25"/>
    <row r="11811" hidden="1" x14ac:dyDescent="0.25"/>
    <row r="11812" hidden="1" x14ac:dyDescent="0.25"/>
    <row r="11813" hidden="1" x14ac:dyDescent="0.25"/>
    <row r="11814" hidden="1" x14ac:dyDescent="0.25"/>
    <row r="11815" hidden="1" x14ac:dyDescent="0.25"/>
    <row r="11816" hidden="1" x14ac:dyDescent="0.25"/>
    <row r="11817" hidden="1" x14ac:dyDescent="0.25"/>
    <row r="11818" hidden="1" x14ac:dyDescent="0.25"/>
    <row r="11819" hidden="1" x14ac:dyDescent="0.25"/>
    <row r="11820" hidden="1" x14ac:dyDescent="0.25"/>
    <row r="11821" hidden="1" x14ac:dyDescent="0.25"/>
    <row r="11822" hidden="1" x14ac:dyDescent="0.25"/>
    <row r="11823" hidden="1" x14ac:dyDescent="0.25"/>
    <row r="11824" hidden="1" x14ac:dyDescent="0.25"/>
    <row r="11825" hidden="1" x14ac:dyDescent="0.25"/>
    <row r="11826" hidden="1" x14ac:dyDescent="0.25"/>
    <row r="11827" hidden="1" x14ac:dyDescent="0.25"/>
    <row r="11828" hidden="1" x14ac:dyDescent="0.25"/>
    <row r="11829" hidden="1" x14ac:dyDescent="0.25"/>
    <row r="11830" hidden="1" x14ac:dyDescent="0.25"/>
    <row r="11831" hidden="1" x14ac:dyDescent="0.25"/>
    <row r="11832" hidden="1" x14ac:dyDescent="0.25"/>
    <row r="11833" hidden="1" x14ac:dyDescent="0.25"/>
    <row r="11834" hidden="1" x14ac:dyDescent="0.25"/>
    <row r="11835" hidden="1" x14ac:dyDescent="0.25"/>
    <row r="11836" hidden="1" x14ac:dyDescent="0.25"/>
    <row r="11837" hidden="1" x14ac:dyDescent="0.25"/>
    <row r="11838" hidden="1" x14ac:dyDescent="0.25"/>
    <row r="11839" hidden="1" x14ac:dyDescent="0.25"/>
    <row r="11840" hidden="1" x14ac:dyDescent="0.25"/>
    <row r="11841" hidden="1" x14ac:dyDescent="0.25"/>
    <row r="11842" hidden="1" x14ac:dyDescent="0.25"/>
    <row r="11843" hidden="1" x14ac:dyDescent="0.25"/>
    <row r="11844" hidden="1" x14ac:dyDescent="0.25"/>
    <row r="11845" hidden="1" x14ac:dyDescent="0.25"/>
    <row r="11846" hidden="1" x14ac:dyDescent="0.25"/>
    <row r="11847" hidden="1" x14ac:dyDescent="0.25"/>
    <row r="11848" hidden="1" x14ac:dyDescent="0.25"/>
    <row r="11849" hidden="1" x14ac:dyDescent="0.25"/>
    <row r="11850" hidden="1" x14ac:dyDescent="0.25"/>
    <row r="11851" hidden="1" x14ac:dyDescent="0.25"/>
    <row r="11852" hidden="1" x14ac:dyDescent="0.25"/>
    <row r="11853" hidden="1" x14ac:dyDescent="0.25"/>
    <row r="11854" hidden="1" x14ac:dyDescent="0.25"/>
    <row r="11855" hidden="1" x14ac:dyDescent="0.25"/>
    <row r="11856" hidden="1" x14ac:dyDescent="0.25"/>
    <row r="11857" hidden="1" x14ac:dyDescent="0.25"/>
    <row r="11858" hidden="1" x14ac:dyDescent="0.25"/>
    <row r="11859" hidden="1" x14ac:dyDescent="0.25"/>
    <row r="11860" hidden="1" x14ac:dyDescent="0.25"/>
    <row r="11861" hidden="1" x14ac:dyDescent="0.25"/>
    <row r="11862" hidden="1" x14ac:dyDescent="0.25"/>
    <row r="11863" hidden="1" x14ac:dyDescent="0.25"/>
    <row r="11864" hidden="1" x14ac:dyDescent="0.25"/>
    <row r="11865" hidden="1" x14ac:dyDescent="0.25"/>
    <row r="11866" hidden="1" x14ac:dyDescent="0.25"/>
    <row r="11867" hidden="1" x14ac:dyDescent="0.25"/>
    <row r="11868" hidden="1" x14ac:dyDescent="0.25"/>
    <row r="11869" hidden="1" x14ac:dyDescent="0.25"/>
    <row r="11870" hidden="1" x14ac:dyDescent="0.25"/>
    <row r="11871" hidden="1" x14ac:dyDescent="0.25"/>
    <row r="11872" hidden="1" x14ac:dyDescent="0.25"/>
    <row r="11873" hidden="1" x14ac:dyDescent="0.25"/>
    <row r="11874" hidden="1" x14ac:dyDescent="0.25"/>
    <row r="11875" hidden="1" x14ac:dyDescent="0.25"/>
    <row r="11876" hidden="1" x14ac:dyDescent="0.25"/>
    <row r="11877" hidden="1" x14ac:dyDescent="0.25"/>
    <row r="11878" hidden="1" x14ac:dyDescent="0.25"/>
    <row r="11879" hidden="1" x14ac:dyDescent="0.25"/>
    <row r="11880" hidden="1" x14ac:dyDescent="0.25"/>
    <row r="11881" hidden="1" x14ac:dyDescent="0.25"/>
    <row r="11882" hidden="1" x14ac:dyDescent="0.25"/>
    <row r="11883" hidden="1" x14ac:dyDescent="0.25"/>
    <row r="11884" hidden="1" x14ac:dyDescent="0.25"/>
    <row r="11885" hidden="1" x14ac:dyDescent="0.25"/>
    <row r="11886" hidden="1" x14ac:dyDescent="0.25"/>
    <row r="11887" hidden="1" x14ac:dyDescent="0.25"/>
    <row r="11888" hidden="1" x14ac:dyDescent="0.25"/>
    <row r="11889" hidden="1" x14ac:dyDescent="0.25"/>
    <row r="11890" hidden="1" x14ac:dyDescent="0.25"/>
    <row r="11891" hidden="1" x14ac:dyDescent="0.25"/>
    <row r="11892" hidden="1" x14ac:dyDescent="0.25"/>
    <row r="11893" hidden="1" x14ac:dyDescent="0.25"/>
    <row r="11894" hidden="1" x14ac:dyDescent="0.25"/>
    <row r="11895" hidden="1" x14ac:dyDescent="0.25"/>
    <row r="11896" hidden="1" x14ac:dyDescent="0.25"/>
    <row r="11897" hidden="1" x14ac:dyDescent="0.25"/>
    <row r="11898" hidden="1" x14ac:dyDescent="0.25"/>
    <row r="11899" hidden="1" x14ac:dyDescent="0.25"/>
    <row r="11900" hidden="1" x14ac:dyDescent="0.25"/>
    <row r="11901" hidden="1" x14ac:dyDescent="0.25"/>
    <row r="11902" hidden="1" x14ac:dyDescent="0.25"/>
    <row r="11903" hidden="1" x14ac:dyDescent="0.25"/>
    <row r="11904" hidden="1" x14ac:dyDescent="0.25"/>
    <row r="11905" hidden="1" x14ac:dyDescent="0.25"/>
    <row r="11906" hidden="1" x14ac:dyDescent="0.25"/>
    <row r="11907" hidden="1" x14ac:dyDescent="0.25"/>
    <row r="11908" hidden="1" x14ac:dyDescent="0.25"/>
    <row r="11909" hidden="1" x14ac:dyDescent="0.25"/>
    <row r="11910" hidden="1" x14ac:dyDescent="0.25"/>
    <row r="11911" hidden="1" x14ac:dyDescent="0.25"/>
    <row r="11912" hidden="1" x14ac:dyDescent="0.25"/>
    <row r="11913" hidden="1" x14ac:dyDescent="0.25"/>
    <row r="11914" hidden="1" x14ac:dyDescent="0.25"/>
    <row r="11915" hidden="1" x14ac:dyDescent="0.25"/>
    <row r="11916" hidden="1" x14ac:dyDescent="0.25"/>
    <row r="11917" hidden="1" x14ac:dyDescent="0.25"/>
    <row r="11918" hidden="1" x14ac:dyDescent="0.25"/>
    <row r="11919" hidden="1" x14ac:dyDescent="0.25"/>
    <row r="11920" hidden="1" x14ac:dyDescent="0.25"/>
    <row r="11921" hidden="1" x14ac:dyDescent="0.25"/>
    <row r="11922" hidden="1" x14ac:dyDescent="0.25"/>
    <row r="11923" hidden="1" x14ac:dyDescent="0.25"/>
    <row r="11924" hidden="1" x14ac:dyDescent="0.25"/>
    <row r="11925" hidden="1" x14ac:dyDescent="0.25"/>
    <row r="11926" hidden="1" x14ac:dyDescent="0.25"/>
    <row r="11927" hidden="1" x14ac:dyDescent="0.25"/>
    <row r="11928" hidden="1" x14ac:dyDescent="0.25"/>
    <row r="11929" hidden="1" x14ac:dyDescent="0.25"/>
    <row r="11930" hidden="1" x14ac:dyDescent="0.25"/>
    <row r="11931" hidden="1" x14ac:dyDescent="0.25"/>
    <row r="11932" hidden="1" x14ac:dyDescent="0.25"/>
    <row r="11933" hidden="1" x14ac:dyDescent="0.25"/>
    <row r="11934" hidden="1" x14ac:dyDescent="0.25"/>
    <row r="11935" hidden="1" x14ac:dyDescent="0.25"/>
    <row r="11936" hidden="1" x14ac:dyDescent="0.25"/>
    <row r="11937" hidden="1" x14ac:dyDescent="0.25"/>
    <row r="11938" hidden="1" x14ac:dyDescent="0.25"/>
    <row r="11939" hidden="1" x14ac:dyDescent="0.25"/>
    <row r="11940" hidden="1" x14ac:dyDescent="0.25"/>
    <row r="11941" hidden="1" x14ac:dyDescent="0.25"/>
    <row r="11942" hidden="1" x14ac:dyDescent="0.25"/>
    <row r="11943" hidden="1" x14ac:dyDescent="0.25"/>
    <row r="11944" hidden="1" x14ac:dyDescent="0.25"/>
    <row r="11945" hidden="1" x14ac:dyDescent="0.25"/>
    <row r="11946" hidden="1" x14ac:dyDescent="0.25"/>
    <row r="11947" hidden="1" x14ac:dyDescent="0.25"/>
    <row r="11948" hidden="1" x14ac:dyDescent="0.25"/>
    <row r="11949" hidden="1" x14ac:dyDescent="0.25"/>
    <row r="11950" hidden="1" x14ac:dyDescent="0.25"/>
    <row r="11951" hidden="1" x14ac:dyDescent="0.25"/>
    <row r="11952" hidden="1" x14ac:dyDescent="0.25"/>
    <row r="11953" hidden="1" x14ac:dyDescent="0.25"/>
    <row r="11954" hidden="1" x14ac:dyDescent="0.25"/>
    <row r="11955" hidden="1" x14ac:dyDescent="0.25"/>
    <row r="11956" hidden="1" x14ac:dyDescent="0.25"/>
    <row r="11957" hidden="1" x14ac:dyDescent="0.25"/>
    <row r="11958" hidden="1" x14ac:dyDescent="0.25"/>
    <row r="11959" hidden="1" x14ac:dyDescent="0.25"/>
    <row r="11960" hidden="1" x14ac:dyDescent="0.25"/>
    <row r="11961" hidden="1" x14ac:dyDescent="0.25"/>
    <row r="11962" hidden="1" x14ac:dyDescent="0.25"/>
    <row r="11963" hidden="1" x14ac:dyDescent="0.25"/>
    <row r="11964" hidden="1" x14ac:dyDescent="0.25"/>
    <row r="11965" hidden="1" x14ac:dyDescent="0.25"/>
    <row r="11966" hidden="1" x14ac:dyDescent="0.25"/>
    <row r="11967" hidden="1" x14ac:dyDescent="0.25"/>
    <row r="11968" hidden="1" x14ac:dyDescent="0.25"/>
    <row r="11969" hidden="1" x14ac:dyDescent="0.25"/>
    <row r="11970" hidden="1" x14ac:dyDescent="0.25"/>
    <row r="11971" hidden="1" x14ac:dyDescent="0.25"/>
    <row r="11972" hidden="1" x14ac:dyDescent="0.25"/>
    <row r="11973" hidden="1" x14ac:dyDescent="0.25"/>
    <row r="11974" hidden="1" x14ac:dyDescent="0.25"/>
    <row r="11975" hidden="1" x14ac:dyDescent="0.25"/>
    <row r="11976" hidden="1" x14ac:dyDescent="0.25"/>
    <row r="11977" hidden="1" x14ac:dyDescent="0.25"/>
    <row r="11978" hidden="1" x14ac:dyDescent="0.25"/>
    <row r="11979" hidden="1" x14ac:dyDescent="0.25"/>
    <row r="11980" hidden="1" x14ac:dyDescent="0.25"/>
    <row r="11981" hidden="1" x14ac:dyDescent="0.25"/>
    <row r="11982" hidden="1" x14ac:dyDescent="0.25"/>
    <row r="11983" hidden="1" x14ac:dyDescent="0.25"/>
    <row r="11984" hidden="1" x14ac:dyDescent="0.25"/>
    <row r="11985" hidden="1" x14ac:dyDescent="0.25"/>
    <row r="11986" hidden="1" x14ac:dyDescent="0.25"/>
    <row r="11987" hidden="1" x14ac:dyDescent="0.25"/>
    <row r="11988" hidden="1" x14ac:dyDescent="0.25"/>
    <row r="11989" hidden="1" x14ac:dyDescent="0.25"/>
    <row r="11990" hidden="1" x14ac:dyDescent="0.25"/>
    <row r="11991" hidden="1" x14ac:dyDescent="0.25"/>
    <row r="11992" hidden="1" x14ac:dyDescent="0.25"/>
    <row r="11993" hidden="1" x14ac:dyDescent="0.25"/>
    <row r="11994" hidden="1" x14ac:dyDescent="0.25"/>
    <row r="11995" hidden="1" x14ac:dyDescent="0.25"/>
    <row r="11996" hidden="1" x14ac:dyDescent="0.25"/>
    <row r="11997" hidden="1" x14ac:dyDescent="0.25"/>
    <row r="11998" hidden="1" x14ac:dyDescent="0.25"/>
    <row r="11999" hidden="1" x14ac:dyDescent="0.25"/>
    <row r="12000" hidden="1" x14ac:dyDescent="0.25"/>
    <row r="12001" hidden="1" x14ac:dyDescent="0.25"/>
    <row r="12002" hidden="1" x14ac:dyDescent="0.25"/>
    <row r="12003" hidden="1" x14ac:dyDescent="0.25"/>
    <row r="12004" hidden="1" x14ac:dyDescent="0.25"/>
    <row r="12005" hidden="1" x14ac:dyDescent="0.25"/>
    <row r="12006" hidden="1" x14ac:dyDescent="0.25"/>
    <row r="12007" hidden="1" x14ac:dyDescent="0.25"/>
    <row r="12008" hidden="1" x14ac:dyDescent="0.25"/>
    <row r="12009" hidden="1" x14ac:dyDescent="0.25"/>
    <row r="12010" hidden="1" x14ac:dyDescent="0.25"/>
    <row r="12011" hidden="1" x14ac:dyDescent="0.25"/>
    <row r="12012" hidden="1" x14ac:dyDescent="0.25"/>
    <row r="12013" hidden="1" x14ac:dyDescent="0.25"/>
    <row r="12014" hidden="1" x14ac:dyDescent="0.25"/>
    <row r="12015" hidden="1" x14ac:dyDescent="0.25"/>
    <row r="12016" hidden="1" x14ac:dyDescent="0.25"/>
    <row r="12017" hidden="1" x14ac:dyDescent="0.25"/>
    <row r="12018" hidden="1" x14ac:dyDescent="0.25"/>
    <row r="12019" hidden="1" x14ac:dyDescent="0.25"/>
    <row r="12020" hidden="1" x14ac:dyDescent="0.25"/>
    <row r="12021" hidden="1" x14ac:dyDescent="0.25"/>
    <row r="12022" hidden="1" x14ac:dyDescent="0.25"/>
    <row r="12023" hidden="1" x14ac:dyDescent="0.25"/>
    <row r="12024" hidden="1" x14ac:dyDescent="0.25"/>
    <row r="12025" hidden="1" x14ac:dyDescent="0.25"/>
    <row r="12026" hidden="1" x14ac:dyDescent="0.25"/>
    <row r="12027" hidden="1" x14ac:dyDescent="0.25"/>
    <row r="12028" hidden="1" x14ac:dyDescent="0.25"/>
    <row r="12029" hidden="1" x14ac:dyDescent="0.25"/>
    <row r="12030" hidden="1" x14ac:dyDescent="0.25"/>
    <row r="12031" hidden="1" x14ac:dyDescent="0.25"/>
    <row r="12032" hidden="1" x14ac:dyDescent="0.25"/>
    <row r="12033" hidden="1" x14ac:dyDescent="0.25"/>
    <row r="12034" hidden="1" x14ac:dyDescent="0.25"/>
    <row r="12035" hidden="1" x14ac:dyDescent="0.25"/>
    <row r="12036" hidden="1" x14ac:dyDescent="0.25"/>
    <row r="12037" hidden="1" x14ac:dyDescent="0.25"/>
    <row r="12038" hidden="1" x14ac:dyDescent="0.25"/>
    <row r="12039" hidden="1" x14ac:dyDescent="0.25"/>
    <row r="12040" hidden="1" x14ac:dyDescent="0.25"/>
    <row r="12041" hidden="1" x14ac:dyDescent="0.25"/>
    <row r="12042" hidden="1" x14ac:dyDescent="0.25"/>
    <row r="12043" hidden="1" x14ac:dyDescent="0.25"/>
    <row r="12044" hidden="1" x14ac:dyDescent="0.25"/>
    <row r="12045" hidden="1" x14ac:dyDescent="0.25"/>
    <row r="12046" hidden="1" x14ac:dyDescent="0.25"/>
    <row r="12047" hidden="1" x14ac:dyDescent="0.25"/>
    <row r="12048" hidden="1" x14ac:dyDescent="0.25"/>
    <row r="12049" hidden="1" x14ac:dyDescent="0.25"/>
    <row r="12050" hidden="1" x14ac:dyDescent="0.25"/>
    <row r="12051" hidden="1" x14ac:dyDescent="0.25"/>
    <row r="12052" hidden="1" x14ac:dyDescent="0.25"/>
    <row r="12053" hidden="1" x14ac:dyDescent="0.25"/>
    <row r="12054" hidden="1" x14ac:dyDescent="0.25"/>
    <row r="12055" hidden="1" x14ac:dyDescent="0.25"/>
    <row r="12056" hidden="1" x14ac:dyDescent="0.25"/>
    <row r="12057" hidden="1" x14ac:dyDescent="0.25"/>
    <row r="12058" hidden="1" x14ac:dyDescent="0.25"/>
    <row r="12059" hidden="1" x14ac:dyDescent="0.25"/>
    <row r="12060" hidden="1" x14ac:dyDescent="0.25"/>
    <row r="12061" hidden="1" x14ac:dyDescent="0.25"/>
    <row r="12062" hidden="1" x14ac:dyDescent="0.25"/>
    <row r="12063" hidden="1" x14ac:dyDescent="0.25"/>
    <row r="12064" hidden="1" x14ac:dyDescent="0.25"/>
    <row r="12065" hidden="1" x14ac:dyDescent="0.25"/>
    <row r="12066" hidden="1" x14ac:dyDescent="0.25"/>
    <row r="12067" hidden="1" x14ac:dyDescent="0.25"/>
    <row r="12068" hidden="1" x14ac:dyDescent="0.25"/>
    <row r="12069" hidden="1" x14ac:dyDescent="0.25"/>
    <row r="12070" hidden="1" x14ac:dyDescent="0.25"/>
    <row r="12071" hidden="1" x14ac:dyDescent="0.25"/>
    <row r="12072" hidden="1" x14ac:dyDescent="0.25"/>
    <row r="12073" hidden="1" x14ac:dyDescent="0.25"/>
    <row r="12074" hidden="1" x14ac:dyDescent="0.25"/>
    <row r="12075" hidden="1" x14ac:dyDescent="0.25"/>
    <row r="12076" hidden="1" x14ac:dyDescent="0.25"/>
    <row r="12077" hidden="1" x14ac:dyDescent="0.25"/>
    <row r="12078" hidden="1" x14ac:dyDescent="0.25"/>
    <row r="12079" hidden="1" x14ac:dyDescent="0.25"/>
    <row r="12080" hidden="1" x14ac:dyDescent="0.25"/>
    <row r="12081" hidden="1" x14ac:dyDescent="0.25"/>
    <row r="12082" hidden="1" x14ac:dyDescent="0.25"/>
    <row r="12083" hidden="1" x14ac:dyDescent="0.25"/>
    <row r="12084" hidden="1" x14ac:dyDescent="0.25"/>
    <row r="12085" hidden="1" x14ac:dyDescent="0.25"/>
    <row r="12086" hidden="1" x14ac:dyDescent="0.25"/>
    <row r="12087" hidden="1" x14ac:dyDescent="0.25"/>
    <row r="12088" hidden="1" x14ac:dyDescent="0.25"/>
    <row r="12089" hidden="1" x14ac:dyDescent="0.25"/>
    <row r="12090" hidden="1" x14ac:dyDescent="0.25"/>
    <row r="12091" hidden="1" x14ac:dyDescent="0.25"/>
    <row r="12092" hidden="1" x14ac:dyDescent="0.25"/>
    <row r="12093" hidden="1" x14ac:dyDescent="0.25"/>
    <row r="12094" hidden="1" x14ac:dyDescent="0.25"/>
    <row r="12095" hidden="1" x14ac:dyDescent="0.25"/>
    <row r="12096" hidden="1" x14ac:dyDescent="0.25"/>
    <row r="12097" hidden="1" x14ac:dyDescent="0.25"/>
    <row r="12098" hidden="1" x14ac:dyDescent="0.25"/>
    <row r="12099" hidden="1" x14ac:dyDescent="0.25"/>
    <row r="12100" hidden="1" x14ac:dyDescent="0.25"/>
    <row r="12101" hidden="1" x14ac:dyDescent="0.25"/>
    <row r="12102" hidden="1" x14ac:dyDescent="0.25"/>
    <row r="12103" hidden="1" x14ac:dyDescent="0.25"/>
    <row r="12104" hidden="1" x14ac:dyDescent="0.25"/>
    <row r="12105" hidden="1" x14ac:dyDescent="0.25"/>
    <row r="12106" hidden="1" x14ac:dyDescent="0.25"/>
    <row r="12107" hidden="1" x14ac:dyDescent="0.25"/>
    <row r="12108" hidden="1" x14ac:dyDescent="0.25"/>
    <row r="12109" hidden="1" x14ac:dyDescent="0.25"/>
    <row r="12110" hidden="1" x14ac:dyDescent="0.25"/>
    <row r="12111" hidden="1" x14ac:dyDescent="0.25"/>
    <row r="12112" hidden="1" x14ac:dyDescent="0.25"/>
    <row r="12113" hidden="1" x14ac:dyDescent="0.25"/>
    <row r="12114" hidden="1" x14ac:dyDescent="0.25"/>
    <row r="12115" hidden="1" x14ac:dyDescent="0.25"/>
    <row r="12116" hidden="1" x14ac:dyDescent="0.25"/>
    <row r="12117" hidden="1" x14ac:dyDescent="0.25"/>
    <row r="12118" hidden="1" x14ac:dyDescent="0.25"/>
    <row r="12119" hidden="1" x14ac:dyDescent="0.25"/>
    <row r="12120" hidden="1" x14ac:dyDescent="0.25"/>
    <row r="12121" hidden="1" x14ac:dyDescent="0.25"/>
    <row r="12122" hidden="1" x14ac:dyDescent="0.25"/>
    <row r="12123" hidden="1" x14ac:dyDescent="0.25"/>
    <row r="12124" hidden="1" x14ac:dyDescent="0.25"/>
    <row r="12125" hidden="1" x14ac:dyDescent="0.25"/>
    <row r="12126" hidden="1" x14ac:dyDescent="0.25"/>
    <row r="12127" hidden="1" x14ac:dyDescent="0.25"/>
    <row r="12128" hidden="1" x14ac:dyDescent="0.25"/>
    <row r="12129" hidden="1" x14ac:dyDescent="0.25"/>
    <row r="12130" hidden="1" x14ac:dyDescent="0.25"/>
    <row r="12131" hidden="1" x14ac:dyDescent="0.25"/>
    <row r="12132" hidden="1" x14ac:dyDescent="0.25"/>
    <row r="12133" hidden="1" x14ac:dyDescent="0.25"/>
    <row r="12134" hidden="1" x14ac:dyDescent="0.25"/>
    <row r="12135" hidden="1" x14ac:dyDescent="0.25"/>
    <row r="12136" hidden="1" x14ac:dyDescent="0.25"/>
    <row r="12137" hidden="1" x14ac:dyDescent="0.25"/>
    <row r="12138" hidden="1" x14ac:dyDescent="0.25"/>
    <row r="12139" hidden="1" x14ac:dyDescent="0.25"/>
    <row r="12140" hidden="1" x14ac:dyDescent="0.25"/>
    <row r="12141" hidden="1" x14ac:dyDescent="0.25"/>
    <row r="12142" hidden="1" x14ac:dyDescent="0.25"/>
    <row r="12143" hidden="1" x14ac:dyDescent="0.25"/>
    <row r="12144" hidden="1" x14ac:dyDescent="0.25"/>
    <row r="12145" hidden="1" x14ac:dyDescent="0.25"/>
    <row r="12146" hidden="1" x14ac:dyDescent="0.25"/>
    <row r="12147" hidden="1" x14ac:dyDescent="0.25"/>
    <row r="12148" hidden="1" x14ac:dyDescent="0.25"/>
    <row r="12149" hidden="1" x14ac:dyDescent="0.25"/>
    <row r="12150" hidden="1" x14ac:dyDescent="0.25"/>
    <row r="12151" hidden="1" x14ac:dyDescent="0.25"/>
    <row r="12152" hidden="1" x14ac:dyDescent="0.25"/>
    <row r="12153" hidden="1" x14ac:dyDescent="0.25"/>
    <row r="12154" hidden="1" x14ac:dyDescent="0.25"/>
    <row r="12155" hidden="1" x14ac:dyDescent="0.25"/>
    <row r="12156" hidden="1" x14ac:dyDescent="0.25"/>
    <row r="12157" hidden="1" x14ac:dyDescent="0.25"/>
    <row r="12158" hidden="1" x14ac:dyDescent="0.25"/>
    <row r="12159" hidden="1" x14ac:dyDescent="0.25"/>
    <row r="12160" hidden="1" x14ac:dyDescent="0.25"/>
    <row r="12161" hidden="1" x14ac:dyDescent="0.25"/>
    <row r="12162" hidden="1" x14ac:dyDescent="0.25"/>
    <row r="12163" hidden="1" x14ac:dyDescent="0.25"/>
    <row r="12164" hidden="1" x14ac:dyDescent="0.25"/>
    <row r="12165" hidden="1" x14ac:dyDescent="0.25"/>
    <row r="12166" hidden="1" x14ac:dyDescent="0.25"/>
    <row r="12167" hidden="1" x14ac:dyDescent="0.25"/>
    <row r="12168" hidden="1" x14ac:dyDescent="0.25"/>
    <row r="12169" hidden="1" x14ac:dyDescent="0.25"/>
    <row r="12170" hidden="1" x14ac:dyDescent="0.25"/>
    <row r="12171" hidden="1" x14ac:dyDescent="0.25"/>
    <row r="12172" hidden="1" x14ac:dyDescent="0.25"/>
    <row r="12173" hidden="1" x14ac:dyDescent="0.25"/>
    <row r="12174" hidden="1" x14ac:dyDescent="0.25"/>
    <row r="12175" hidden="1" x14ac:dyDescent="0.25"/>
    <row r="12176" hidden="1" x14ac:dyDescent="0.25"/>
    <row r="12177" hidden="1" x14ac:dyDescent="0.25"/>
    <row r="12178" hidden="1" x14ac:dyDescent="0.25"/>
    <row r="12179" hidden="1" x14ac:dyDescent="0.25"/>
    <row r="12180" hidden="1" x14ac:dyDescent="0.25"/>
    <row r="12181" hidden="1" x14ac:dyDescent="0.25"/>
    <row r="12182" hidden="1" x14ac:dyDescent="0.25"/>
    <row r="12183" hidden="1" x14ac:dyDescent="0.25"/>
    <row r="12184" hidden="1" x14ac:dyDescent="0.25"/>
    <row r="12185" hidden="1" x14ac:dyDescent="0.25"/>
    <row r="12186" hidden="1" x14ac:dyDescent="0.25"/>
    <row r="12187" hidden="1" x14ac:dyDescent="0.25"/>
    <row r="12188" hidden="1" x14ac:dyDescent="0.25"/>
    <row r="12189" hidden="1" x14ac:dyDescent="0.25"/>
    <row r="12190" hidden="1" x14ac:dyDescent="0.25"/>
    <row r="12191" hidden="1" x14ac:dyDescent="0.25"/>
    <row r="12192" hidden="1" x14ac:dyDescent="0.25"/>
    <row r="12193" hidden="1" x14ac:dyDescent="0.25"/>
    <row r="12194" hidden="1" x14ac:dyDescent="0.25"/>
    <row r="12195" hidden="1" x14ac:dyDescent="0.25"/>
    <row r="12196" hidden="1" x14ac:dyDescent="0.25"/>
    <row r="12197" hidden="1" x14ac:dyDescent="0.25"/>
    <row r="12198" hidden="1" x14ac:dyDescent="0.25"/>
    <row r="12199" hidden="1" x14ac:dyDescent="0.25"/>
    <row r="12200" hidden="1" x14ac:dyDescent="0.25"/>
    <row r="12201" hidden="1" x14ac:dyDescent="0.25"/>
    <row r="12202" hidden="1" x14ac:dyDescent="0.25"/>
    <row r="12203" hidden="1" x14ac:dyDescent="0.25"/>
    <row r="12204" hidden="1" x14ac:dyDescent="0.25"/>
    <row r="12205" hidden="1" x14ac:dyDescent="0.25"/>
    <row r="12206" hidden="1" x14ac:dyDescent="0.25"/>
    <row r="12207" hidden="1" x14ac:dyDescent="0.25"/>
    <row r="12208" hidden="1" x14ac:dyDescent="0.25"/>
    <row r="12209" hidden="1" x14ac:dyDescent="0.25"/>
    <row r="12210" hidden="1" x14ac:dyDescent="0.25"/>
    <row r="12211" hidden="1" x14ac:dyDescent="0.25"/>
    <row r="12212" hidden="1" x14ac:dyDescent="0.25"/>
    <row r="12213" hidden="1" x14ac:dyDescent="0.25"/>
    <row r="12214" hidden="1" x14ac:dyDescent="0.25"/>
    <row r="12215" hidden="1" x14ac:dyDescent="0.25"/>
    <row r="12216" hidden="1" x14ac:dyDescent="0.25"/>
    <row r="12217" hidden="1" x14ac:dyDescent="0.25"/>
    <row r="12218" hidden="1" x14ac:dyDescent="0.25"/>
    <row r="12219" hidden="1" x14ac:dyDescent="0.25"/>
    <row r="12220" hidden="1" x14ac:dyDescent="0.25"/>
    <row r="12221" hidden="1" x14ac:dyDescent="0.25"/>
    <row r="12222" hidden="1" x14ac:dyDescent="0.25"/>
    <row r="12223" hidden="1" x14ac:dyDescent="0.25"/>
    <row r="12224" hidden="1" x14ac:dyDescent="0.25"/>
    <row r="12225" hidden="1" x14ac:dyDescent="0.25"/>
    <row r="12226" hidden="1" x14ac:dyDescent="0.25"/>
    <row r="12227" hidden="1" x14ac:dyDescent="0.25"/>
    <row r="12228" hidden="1" x14ac:dyDescent="0.25"/>
    <row r="12229" hidden="1" x14ac:dyDescent="0.25"/>
    <row r="12230" hidden="1" x14ac:dyDescent="0.25"/>
    <row r="12231" hidden="1" x14ac:dyDescent="0.25"/>
    <row r="12232" hidden="1" x14ac:dyDescent="0.25"/>
    <row r="12233" hidden="1" x14ac:dyDescent="0.25"/>
    <row r="12234" hidden="1" x14ac:dyDescent="0.25"/>
    <row r="12235" hidden="1" x14ac:dyDescent="0.25"/>
    <row r="12236" hidden="1" x14ac:dyDescent="0.25"/>
    <row r="12237" hidden="1" x14ac:dyDescent="0.25"/>
    <row r="12238" hidden="1" x14ac:dyDescent="0.25"/>
    <row r="12239" hidden="1" x14ac:dyDescent="0.25"/>
    <row r="12240" hidden="1" x14ac:dyDescent="0.25"/>
    <row r="12241" hidden="1" x14ac:dyDescent="0.25"/>
    <row r="12242" hidden="1" x14ac:dyDescent="0.25"/>
    <row r="12243" hidden="1" x14ac:dyDescent="0.25"/>
    <row r="12244" hidden="1" x14ac:dyDescent="0.25"/>
    <row r="12245" hidden="1" x14ac:dyDescent="0.25"/>
    <row r="12246" hidden="1" x14ac:dyDescent="0.25"/>
    <row r="12247" hidden="1" x14ac:dyDescent="0.25"/>
    <row r="12248" hidden="1" x14ac:dyDescent="0.25"/>
    <row r="12249" hidden="1" x14ac:dyDescent="0.25"/>
    <row r="12250" hidden="1" x14ac:dyDescent="0.25"/>
    <row r="12251" hidden="1" x14ac:dyDescent="0.25"/>
    <row r="12252" hidden="1" x14ac:dyDescent="0.25"/>
    <row r="12253" hidden="1" x14ac:dyDescent="0.25"/>
    <row r="12254" hidden="1" x14ac:dyDescent="0.25"/>
    <row r="12255" hidden="1" x14ac:dyDescent="0.25"/>
    <row r="12256" hidden="1" x14ac:dyDescent="0.25"/>
    <row r="12257" hidden="1" x14ac:dyDescent="0.25"/>
    <row r="12258" hidden="1" x14ac:dyDescent="0.25"/>
    <row r="12259" hidden="1" x14ac:dyDescent="0.25"/>
    <row r="12260" hidden="1" x14ac:dyDescent="0.25"/>
    <row r="12261" hidden="1" x14ac:dyDescent="0.25"/>
    <row r="12262" hidden="1" x14ac:dyDescent="0.25"/>
    <row r="12263" hidden="1" x14ac:dyDescent="0.25"/>
    <row r="12264" hidden="1" x14ac:dyDescent="0.25"/>
    <row r="12265" hidden="1" x14ac:dyDescent="0.25"/>
    <row r="12266" hidden="1" x14ac:dyDescent="0.25"/>
    <row r="12267" hidden="1" x14ac:dyDescent="0.25"/>
    <row r="12268" hidden="1" x14ac:dyDescent="0.25"/>
    <row r="12269" hidden="1" x14ac:dyDescent="0.25"/>
    <row r="12270" hidden="1" x14ac:dyDescent="0.25"/>
    <row r="12271" hidden="1" x14ac:dyDescent="0.25"/>
    <row r="12272" hidden="1" x14ac:dyDescent="0.25"/>
    <row r="12273" hidden="1" x14ac:dyDescent="0.25"/>
    <row r="12274" hidden="1" x14ac:dyDescent="0.25"/>
    <row r="12275" hidden="1" x14ac:dyDescent="0.25"/>
    <row r="12276" hidden="1" x14ac:dyDescent="0.25"/>
    <row r="12277" hidden="1" x14ac:dyDescent="0.25"/>
    <row r="12278" hidden="1" x14ac:dyDescent="0.25"/>
    <row r="12279" hidden="1" x14ac:dyDescent="0.25"/>
    <row r="12280" hidden="1" x14ac:dyDescent="0.25"/>
    <row r="12281" hidden="1" x14ac:dyDescent="0.25"/>
    <row r="12282" hidden="1" x14ac:dyDescent="0.25"/>
    <row r="12283" hidden="1" x14ac:dyDescent="0.25"/>
    <row r="12284" hidden="1" x14ac:dyDescent="0.25"/>
    <row r="12285" hidden="1" x14ac:dyDescent="0.25"/>
    <row r="12286" hidden="1" x14ac:dyDescent="0.25"/>
    <row r="12287" hidden="1" x14ac:dyDescent="0.25"/>
    <row r="12288" hidden="1" x14ac:dyDescent="0.25"/>
    <row r="12289" hidden="1" x14ac:dyDescent="0.25"/>
    <row r="12290" hidden="1" x14ac:dyDescent="0.25"/>
    <row r="12291" hidden="1" x14ac:dyDescent="0.25"/>
    <row r="12292" hidden="1" x14ac:dyDescent="0.25"/>
    <row r="12293" hidden="1" x14ac:dyDescent="0.25"/>
    <row r="12294" hidden="1" x14ac:dyDescent="0.25"/>
    <row r="12295" hidden="1" x14ac:dyDescent="0.25"/>
    <row r="12296" hidden="1" x14ac:dyDescent="0.25"/>
    <row r="12297" hidden="1" x14ac:dyDescent="0.25"/>
    <row r="12298" hidden="1" x14ac:dyDescent="0.25"/>
    <row r="12299" hidden="1" x14ac:dyDescent="0.25"/>
    <row r="12300" hidden="1" x14ac:dyDescent="0.25"/>
    <row r="12301" hidden="1" x14ac:dyDescent="0.25"/>
    <row r="12302" hidden="1" x14ac:dyDescent="0.25"/>
    <row r="12303" hidden="1" x14ac:dyDescent="0.25"/>
    <row r="12304" hidden="1" x14ac:dyDescent="0.25"/>
    <row r="12305" hidden="1" x14ac:dyDescent="0.25"/>
    <row r="12306" hidden="1" x14ac:dyDescent="0.25"/>
    <row r="12307" hidden="1" x14ac:dyDescent="0.25"/>
    <row r="12308" hidden="1" x14ac:dyDescent="0.25"/>
    <row r="12309" hidden="1" x14ac:dyDescent="0.25"/>
    <row r="12310" hidden="1" x14ac:dyDescent="0.25"/>
    <row r="12311" hidden="1" x14ac:dyDescent="0.25"/>
    <row r="12312" hidden="1" x14ac:dyDescent="0.25"/>
    <row r="12313" hidden="1" x14ac:dyDescent="0.25"/>
    <row r="12314" hidden="1" x14ac:dyDescent="0.25"/>
    <row r="12315" hidden="1" x14ac:dyDescent="0.25"/>
    <row r="12316" hidden="1" x14ac:dyDescent="0.25"/>
    <row r="12317" hidden="1" x14ac:dyDescent="0.25"/>
    <row r="12318" hidden="1" x14ac:dyDescent="0.25"/>
    <row r="12319" hidden="1" x14ac:dyDescent="0.25"/>
    <row r="12320" hidden="1" x14ac:dyDescent="0.25"/>
    <row r="12321" hidden="1" x14ac:dyDescent="0.25"/>
    <row r="12322" hidden="1" x14ac:dyDescent="0.25"/>
    <row r="12323" hidden="1" x14ac:dyDescent="0.25"/>
    <row r="12324" hidden="1" x14ac:dyDescent="0.25"/>
    <row r="12325" hidden="1" x14ac:dyDescent="0.25"/>
    <row r="12326" hidden="1" x14ac:dyDescent="0.25"/>
    <row r="12327" hidden="1" x14ac:dyDescent="0.25"/>
    <row r="12328" hidden="1" x14ac:dyDescent="0.25"/>
    <row r="12329" hidden="1" x14ac:dyDescent="0.25"/>
    <row r="12330" hidden="1" x14ac:dyDescent="0.25"/>
    <row r="12331" hidden="1" x14ac:dyDescent="0.25"/>
    <row r="12332" hidden="1" x14ac:dyDescent="0.25"/>
    <row r="12333" hidden="1" x14ac:dyDescent="0.25"/>
    <row r="12334" hidden="1" x14ac:dyDescent="0.25"/>
    <row r="12335" hidden="1" x14ac:dyDescent="0.25"/>
    <row r="12336" hidden="1" x14ac:dyDescent="0.25"/>
    <row r="12337" hidden="1" x14ac:dyDescent="0.25"/>
    <row r="12338" hidden="1" x14ac:dyDescent="0.25"/>
    <row r="12339" hidden="1" x14ac:dyDescent="0.25"/>
    <row r="12340" hidden="1" x14ac:dyDescent="0.25"/>
    <row r="12341" hidden="1" x14ac:dyDescent="0.25"/>
    <row r="12342" hidden="1" x14ac:dyDescent="0.25"/>
    <row r="12343" hidden="1" x14ac:dyDescent="0.25"/>
    <row r="12344" hidden="1" x14ac:dyDescent="0.25"/>
    <row r="12345" hidden="1" x14ac:dyDescent="0.25"/>
    <row r="12346" hidden="1" x14ac:dyDescent="0.25"/>
    <row r="12347" hidden="1" x14ac:dyDescent="0.25"/>
    <row r="12348" hidden="1" x14ac:dyDescent="0.25"/>
    <row r="12349" hidden="1" x14ac:dyDescent="0.25"/>
    <row r="12350" hidden="1" x14ac:dyDescent="0.25"/>
    <row r="12351" hidden="1" x14ac:dyDescent="0.25"/>
    <row r="12352" hidden="1" x14ac:dyDescent="0.25"/>
    <row r="12353" hidden="1" x14ac:dyDescent="0.25"/>
    <row r="12354" hidden="1" x14ac:dyDescent="0.25"/>
    <row r="12355" hidden="1" x14ac:dyDescent="0.25"/>
    <row r="12356" hidden="1" x14ac:dyDescent="0.25"/>
    <row r="12357" hidden="1" x14ac:dyDescent="0.25"/>
    <row r="12358" hidden="1" x14ac:dyDescent="0.25"/>
    <row r="12359" hidden="1" x14ac:dyDescent="0.25"/>
    <row r="12360" hidden="1" x14ac:dyDescent="0.25"/>
    <row r="12361" hidden="1" x14ac:dyDescent="0.25"/>
    <row r="12362" hidden="1" x14ac:dyDescent="0.25"/>
    <row r="12363" hidden="1" x14ac:dyDescent="0.25"/>
    <row r="12364" hidden="1" x14ac:dyDescent="0.25"/>
    <row r="12365" hidden="1" x14ac:dyDescent="0.25"/>
    <row r="12366" hidden="1" x14ac:dyDescent="0.25"/>
    <row r="12367" hidden="1" x14ac:dyDescent="0.25"/>
    <row r="12368" hidden="1" x14ac:dyDescent="0.25"/>
    <row r="12369" hidden="1" x14ac:dyDescent="0.25"/>
    <row r="12370" hidden="1" x14ac:dyDescent="0.25"/>
    <row r="12371" hidden="1" x14ac:dyDescent="0.25"/>
    <row r="12372" hidden="1" x14ac:dyDescent="0.25"/>
    <row r="12373" hidden="1" x14ac:dyDescent="0.25"/>
    <row r="12374" hidden="1" x14ac:dyDescent="0.25"/>
    <row r="12375" hidden="1" x14ac:dyDescent="0.25"/>
    <row r="12376" hidden="1" x14ac:dyDescent="0.25"/>
    <row r="12377" hidden="1" x14ac:dyDescent="0.25"/>
    <row r="12378" hidden="1" x14ac:dyDescent="0.25"/>
    <row r="12379" hidden="1" x14ac:dyDescent="0.25"/>
    <row r="12380" hidden="1" x14ac:dyDescent="0.25"/>
    <row r="12381" hidden="1" x14ac:dyDescent="0.25"/>
    <row r="12382" hidden="1" x14ac:dyDescent="0.25"/>
    <row r="12383" hidden="1" x14ac:dyDescent="0.25"/>
    <row r="12384" hidden="1" x14ac:dyDescent="0.25"/>
    <row r="12385" hidden="1" x14ac:dyDescent="0.25"/>
    <row r="12386" hidden="1" x14ac:dyDescent="0.25"/>
    <row r="12387" hidden="1" x14ac:dyDescent="0.25"/>
    <row r="12388" hidden="1" x14ac:dyDescent="0.25"/>
    <row r="12389" hidden="1" x14ac:dyDescent="0.25"/>
    <row r="12390" hidden="1" x14ac:dyDescent="0.25"/>
    <row r="12391" hidden="1" x14ac:dyDescent="0.25"/>
    <row r="12392" hidden="1" x14ac:dyDescent="0.25"/>
    <row r="12393" hidden="1" x14ac:dyDescent="0.25"/>
    <row r="12394" hidden="1" x14ac:dyDescent="0.25"/>
    <row r="12395" hidden="1" x14ac:dyDescent="0.25"/>
    <row r="12396" hidden="1" x14ac:dyDescent="0.25"/>
    <row r="12397" hidden="1" x14ac:dyDescent="0.25"/>
    <row r="12398" hidden="1" x14ac:dyDescent="0.25"/>
    <row r="12399" hidden="1" x14ac:dyDescent="0.25"/>
    <row r="12400" hidden="1" x14ac:dyDescent="0.25"/>
    <row r="12401" hidden="1" x14ac:dyDescent="0.25"/>
    <row r="12402" hidden="1" x14ac:dyDescent="0.25"/>
    <row r="12403" hidden="1" x14ac:dyDescent="0.25"/>
    <row r="12404" hidden="1" x14ac:dyDescent="0.25"/>
    <row r="12405" hidden="1" x14ac:dyDescent="0.25"/>
    <row r="12406" hidden="1" x14ac:dyDescent="0.25"/>
    <row r="12407" hidden="1" x14ac:dyDescent="0.25"/>
    <row r="12408" hidden="1" x14ac:dyDescent="0.25"/>
    <row r="12409" hidden="1" x14ac:dyDescent="0.25"/>
    <row r="12410" hidden="1" x14ac:dyDescent="0.25"/>
    <row r="12411" hidden="1" x14ac:dyDescent="0.25"/>
    <row r="12412" hidden="1" x14ac:dyDescent="0.25"/>
    <row r="12413" hidden="1" x14ac:dyDescent="0.25"/>
    <row r="12414" hidden="1" x14ac:dyDescent="0.25"/>
    <row r="12415" hidden="1" x14ac:dyDescent="0.25"/>
    <row r="12416" hidden="1" x14ac:dyDescent="0.25"/>
    <row r="12417" hidden="1" x14ac:dyDescent="0.25"/>
    <row r="12418" hidden="1" x14ac:dyDescent="0.25"/>
    <row r="12419" hidden="1" x14ac:dyDescent="0.25"/>
    <row r="12420" hidden="1" x14ac:dyDescent="0.25"/>
    <row r="12421" hidden="1" x14ac:dyDescent="0.25"/>
    <row r="12422" hidden="1" x14ac:dyDescent="0.25"/>
    <row r="12423" hidden="1" x14ac:dyDescent="0.25"/>
    <row r="12424" hidden="1" x14ac:dyDescent="0.25"/>
    <row r="12425" hidden="1" x14ac:dyDescent="0.25"/>
    <row r="12426" hidden="1" x14ac:dyDescent="0.25"/>
    <row r="12427" hidden="1" x14ac:dyDescent="0.25"/>
    <row r="12428" hidden="1" x14ac:dyDescent="0.25"/>
    <row r="12429" hidden="1" x14ac:dyDescent="0.25"/>
    <row r="12430" hidden="1" x14ac:dyDescent="0.25"/>
    <row r="12431" hidden="1" x14ac:dyDescent="0.25"/>
    <row r="12432" hidden="1" x14ac:dyDescent="0.25"/>
    <row r="12433" hidden="1" x14ac:dyDescent="0.25"/>
    <row r="12434" hidden="1" x14ac:dyDescent="0.25"/>
    <row r="12435" hidden="1" x14ac:dyDescent="0.25"/>
    <row r="12436" hidden="1" x14ac:dyDescent="0.25"/>
    <row r="12437" hidden="1" x14ac:dyDescent="0.25"/>
    <row r="12438" hidden="1" x14ac:dyDescent="0.25"/>
    <row r="12439" hidden="1" x14ac:dyDescent="0.25"/>
    <row r="12440" hidden="1" x14ac:dyDescent="0.25"/>
    <row r="12441" hidden="1" x14ac:dyDescent="0.25"/>
    <row r="12442" hidden="1" x14ac:dyDescent="0.25"/>
    <row r="12443" hidden="1" x14ac:dyDescent="0.25"/>
    <row r="12444" hidden="1" x14ac:dyDescent="0.25"/>
    <row r="12445" hidden="1" x14ac:dyDescent="0.25"/>
    <row r="12446" hidden="1" x14ac:dyDescent="0.25"/>
    <row r="12447" hidden="1" x14ac:dyDescent="0.25"/>
    <row r="12448" hidden="1" x14ac:dyDescent="0.25"/>
    <row r="12449" hidden="1" x14ac:dyDescent="0.25"/>
    <row r="12450" hidden="1" x14ac:dyDescent="0.25"/>
    <row r="12451" hidden="1" x14ac:dyDescent="0.25"/>
    <row r="12452" hidden="1" x14ac:dyDescent="0.25"/>
    <row r="12453" hidden="1" x14ac:dyDescent="0.25"/>
    <row r="12454" hidden="1" x14ac:dyDescent="0.25"/>
    <row r="12455" hidden="1" x14ac:dyDescent="0.25"/>
    <row r="12456" hidden="1" x14ac:dyDescent="0.25"/>
    <row r="12457" hidden="1" x14ac:dyDescent="0.25"/>
    <row r="12458" hidden="1" x14ac:dyDescent="0.25"/>
    <row r="12459" hidden="1" x14ac:dyDescent="0.25"/>
    <row r="12460" hidden="1" x14ac:dyDescent="0.25"/>
    <row r="12461" hidden="1" x14ac:dyDescent="0.25"/>
    <row r="12462" hidden="1" x14ac:dyDescent="0.25"/>
    <row r="12463" hidden="1" x14ac:dyDescent="0.25"/>
    <row r="12464" hidden="1" x14ac:dyDescent="0.25"/>
    <row r="12465" hidden="1" x14ac:dyDescent="0.25"/>
    <row r="12466" hidden="1" x14ac:dyDescent="0.25"/>
    <row r="12467" hidden="1" x14ac:dyDescent="0.25"/>
    <row r="12468" hidden="1" x14ac:dyDescent="0.25"/>
    <row r="12469" hidden="1" x14ac:dyDescent="0.25"/>
    <row r="12470" hidden="1" x14ac:dyDescent="0.25"/>
    <row r="12471" hidden="1" x14ac:dyDescent="0.25"/>
    <row r="12472" hidden="1" x14ac:dyDescent="0.25"/>
    <row r="12473" hidden="1" x14ac:dyDescent="0.25"/>
    <row r="12474" hidden="1" x14ac:dyDescent="0.25"/>
    <row r="12475" hidden="1" x14ac:dyDescent="0.25"/>
    <row r="12476" hidden="1" x14ac:dyDescent="0.25"/>
    <row r="12477" hidden="1" x14ac:dyDescent="0.25"/>
    <row r="12478" hidden="1" x14ac:dyDescent="0.25"/>
    <row r="12479" hidden="1" x14ac:dyDescent="0.25"/>
    <row r="12480" hidden="1" x14ac:dyDescent="0.25"/>
    <row r="12481" hidden="1" x14ac:dyDescent="0.25"/>
    <row r="12482" hidden="1" x14ac:dyDescent="0.25"/>
    <row r="12483" hidden="1" x14ac:dyDescent="0.25"/>
    <row r="12484" hidden="1" x14ac:dyDescent="0.25"/>
    <row r="12485" hidden="1" x14ac:dyDescent="0.25"/>
    <row r="12486" hidden="1" x14ac:dyDescent="0.25"/>
    <row r="12487" hidden="1" x14ac:dyDescent="0.25"/>
    <row r="12488" hidden="1" x14ac:dyDescent="0.25"/>
    <row r="12489" hidden="1" x14ac:dyDescent="0.25"/>
    <row r="12490" hidden="1" x14ac:dyDescent="0.25"/>
    <row r="12491" hidden="1" x14ac:dyDescent="0.25"/>
    <row r="12492" hidden="1" x14ac:dyDescent="0.25"/>
    <row r="12493" hidden="1" x14ac:dyDescent="0.25"/>
    <row r="12494" hidden="1" x14ac:dyDescent="0.25"/>
    <row r="12495" hidden="1" x14ac:dyDescent="0.25"/>
    <row r="12496" hidden="1" x14ac:dyDescent="0.25"/>
    <row r="12497" hidden="1" x14ac:dyDescent="0.25"/>
    <row r="12498" hidden="1" x14ac:dyDescent="0.25"/>
    <row r="12499" hidden="1" x14ac:dyDescent="0.25"/>
    <row r="12500" hidden="1" x14ac:dyDescent="0.25"/>
    <row r="12501" hidden="1" x14ac:dyDescent="0.25"/>
    <row r="12502" hidden="1" x14ac:dyDescent="0.25"/>
    <row r="12503" hidden="1" x14ac:dyDescent="0.25"/>
    <row r="12504" hidden="1" x14ac:dyDescent="0.25"/>
    <row r="12505" hidden="1" x14ac:dyDescent="0.25"/>
    <row r="12506" hidden="1" x14ac:dyDescent="0.25"/>
    <row r="12507" hidden="1" x14ac:dyDescent="0.25"/>
    <row r="12508" hidden="1" x14ac:dyDescent="0.25"/>
    <row r="12509" hidden="1" x14ac:dyDescent="0.25"/>
    <row r="12510" hidden="1" x14ac:dyDescent="0.25"/>
    <row r="12511" hidden="1" x14ac:dyDescent="0.25"/>
    <row r="12512" hidden="1" x14ac:dyDescent="0.25"/>
    <row r="12513" hidden="1" x14ac:dyDescent="0.25"/>
    <row r="12514" hidden="1" x14ac:dyDescent="0.25"/>
    <row r="12515" hidden="1" x14ac:dyDescent="0.25"/>
    <row r="12516" hidden="1" x14ac:dyDescent="0.25"/>
    <row r="12517" hidden="1" x14ac:dyDescent="0.25"/>
    <row r="12518" hidden="1" x14ac:dyDescent="0.25"/>
    <row r="12519" hidden="1" x14ac:dyDescent="0.25"/>
    <row r="12520" hidden="1" x14ac:dyDescent="0.25"/>
    <row r="12521" hidden="1" x14ac:dyDescent="0.25"/>
    <row r="12522" hidden="1" x14ac:dyDescent="0.25"/>
    <row r="12523" hidden="1" x14ac:dyDescent="0.25"/>
    <row r="12524" hidden="1" x14ac:dyDescent="0.25"/>
    <row r="12525" hidden="1" x14ac:dyDescent="0.25"/>
    <row r="12526" hidden="1" x14ac:dyDescent="0.25"/>
    <row r="12527" hidden="1" x14ac:dyDescent="0.25"/>
    <row r="12528" hidden="1" x14ac:dyDescent="0.25"/>
    <row r="12529" hidden="1" x14ac:dyDescent="0.25"/>
    <row r="12530" hidden="1" x14ac:dyDescent="0.25"/>
    <row r="12531" hidden="1" x14ac:dyDescent="0.25"/>
    <row r="12532" hidden="1" x14ac:dyDescent="0.25"/>
    <row r="12533" hidden="1" x14ac:dyDescent="0.25"/>
    <row r="12534" hidden="1" x14ac:dyDescent="0.25"/>
    <row r="12535" hidden="1" x14ac:dyDescent="0.25"/>
    <row r="12536" hidden="1" x14ac:dyDescent="0.25"/>
    <row r="12537" hidden="1" x14ac:dyDescent="0.25"/>
    <row r="12538" hidden="1" x14ac:dyDescent="0.25"/>
    <row r="12539" hidden="1" x14ac:dyDescent="0.25"/>
    <row r="12540" hidden="1" x14ac:dyDescent="0.25"/>
    <row r="12541" hidden="1" x14ac:dyDescent="0.25"/>
    <row r="12542" hidden="1" x14ac:dyDescent="0.25"/>
    <row r="12543" hidden="1" x14ac:dyDescent="0.25"/>
    <row r="12544" hidden="1" x14ac:dyDescent="0.25"/>
    <row r="12545" hidden="1" x14ac:dyDescent="0.25"/>
    <row r="12546" hidden="1" x14ac:dyDescent="0.25"/>
    <row r="12547" hidden="1" x14ac:dyDescent="0.25"/>
    <row r="12548" hidden="1" x14ac:dyDescent="0.25"/>
    <row r="12549" hidden="1" x14ac:dyDescent="0.25"/>
    <row r="12550" hidden="1" x14ac:dyDescent="0.25"/>
    <row r="12551" hidden="1" x14ac:dyDescent="0.25"/>
    <row r="12552" hidden="1" x14ac:dyDescent="0.25"/>
    <row r="12553" hidden="1" x14ac:dyDescent="0.25"/>
    <row r="12554" hidden="1" x14ac:dyDescent="0.25"/>
    <row r="12555" hidden="1" x14ac:dyDescent="0.25"/>
    <row r="12556" hidden="1" x14ac:dyDescent="0.25"/>
    <row r="12557" hidden="1" x14ac:dyDescent="0.25"/>
    <row r="12558" hidden="1" x14ac:dyDescent="0.25"/>
    <row r="12559" hidden="1" x14ac:dyDescent="0.25"/>
    <row r="12560" hidden="1" x14ac:dyDescent="0.25"/>
    <row r="12561" hidden="1" x14ac:dyDescent="0.25"/>
    <row r="12562" hidden="1" x14ac:dyDescent="0.25"/>
    <row r="12563" hidden="1" x14ac:dyDescent="0.25"/>
    <row r="12564" hidden="1" x14ac:dyDescent="0.25"/>
    <row r="12565" hidden="1" x14ac:dyDescent="0.25"/>
    <row r="12566" hidden="1" x14ac:dyDescent="0.25"/>
    <row r="12567" hidden="1" x14ac:dyDescent="0.25"/>
    <row r="12568" hidden="1" x14ac:dyDescent="0.25"/>
    <row r="12569" hidden="1" x14ac:dyDescent="0.25"/>
    <row r="12570" hidden="1" x14ac:dyDescent="0.25"/>
    <row r="12571" hidden="1" x14ac:dyDescent="0.25"/>
    <row r="12572" hidden="1" x14ac:dyDescent="0.25"/>
    <row r="12573" hidden="1" x14ac:dyDescent="0.25"/>
    <row r="12574" hidden="1" x14ac:dyDescent="0.25"/>
    <row r="12575" hidden="1" x14ac:dyDescent="0.25"/>
    <row r="12576" hidden="1" x14ac:dyDescent="0.25"/>
    <row r="12577" hidden="1" x14ac:dyDescent="0.25"/>
    <row r="12578" hidden="1" x14ac:dyDescent="0.25"/>
    <row r="12579" hidden="1" x14ac:dyDescent="0.25"/>
    <row r="12580" hidden="1" x14ac:dyDescent="0.25"/>
    <row r="12581" hidden="1" x14ac:dyDescent="0.25"/>
    <row r="12582" hidden="1" x14ac:dyDescent="0.25"/>
    <row r="12583" hidden="1" x14ac:dyDescent="0.25"/>
    <row r="12584" hidden="1" x14ac:dyDescent="0.25"/>
    <row r="12585" hidden="1" x14ac:dyDescent="0.25"/>
    <row r="12586" hidden="1" x14ac:dyDescent="0.25"/>
    <row r="12587" hidden="1" x14ac:dyDescent="0.25"/>
    <row r="12588" hidden="1" x14ac:dyDescent="0.25"/>
    <row r="12589" hidden="1" x14ac:dyDescent="0.25"/>
    <row r="12590" hidden="1" x14ac:dyDescent="0.25"/>
    <row r="12591" hidden="1" x14ac:dyDescent="0.25"/>
    <row r="12592" hidden="1" x14ac:dyDescent="0.25"/>
    <row r="12593" hidden="1" x14ac:dyDescent="0.25"/>
    <row r="12594" hidden="1" x14ac:dyDescent="0.25"/>
    <row r="12595" hidden="1" x14ac:dyDescent="0.25"/>
    <row r="12596" hidden="1" x14ac:dyDescent="0.25"/>
    <row r="12597" hidden="1" x14ac:dyDescent="0.25"/>
    <row r="12598" hidden="1" x14ac:dyDescent="0.25"/>
    <row r="12599" hidden="1" x14ac:dyDescent="0.25"/>
    <row r="12600" hidden="1" x14ac:dyDescent="0.25"/>
    <row r="12601" hidden="1" x14ac:dyDescent="0.25"/>
    <row r="12602" hidden="1" x14ac:dyDescent="0.25"/>
    <row r="12603" hidden="1" x14ac:dyDescent="0.25"/>
    <row r="12604" hidden="1" x14ac:dyDescent="0.25"/>
    <row r="12605" hidden="1" x14ac:dyDescent="0.25"/>
    <row r="12606" hidden="1" x14ac:dyDescent="0.25"/>
    <row r="12607" hidden="1" x14ac:dyDescent="0.25"/>
    <row r="12608" hidden="1" x14ac:dyDescent="0.25"/>
    <row r="12609" hidden="1" x14ac:dyDescent="0.25"/>
    <row r="12610" hidden="1" x14ac:dyDescent="0.25"/>
    <row r="12611" hidden="1" x14ac:dyDescent="0.25"/>
    <row r="12612" hidden="1" x14ac:dyDescent="0.25"/>
    <row r="12613" hidden="1" x14ac:dyDescent="0.25"/>
    <row r="12614" hidden="1" x14ac:dyDescent="0.25"/>
    <row r="12615" hidden="1" x14ac:dyDescent="0.25"/>
    <row r="12616" hidden="1" x14ac:dyDescent="0.25"/>
    <row r="12617" hidden="1" x14ac:dyDescent="0.25"/>
    <row r="12618" hidden="1" x14ac:dyDescent="0.25"/>
    <row r="12619" hidden="1" x14ac:dyDescent="0.25"/>
    <row r="12620" hidden="1" x14ac:dyDescent="0.25"/>
    <row r="12621" hidden="1" x14ac:dyDescent="0.25"/>
    <row r="12622" hidden="1" x14ac:dyDescent="0.25"/>
    <row r="12623" hidden="1" x14ac:dyDescent="0.25"/>
    <row r="12624" hidden="1" x14ac:dyDescent="0.25"/>
    <row r="12625" hidden="1" x14ac:dyDescent="0.25"/>
    <row r="12626" hidden="1" x14ac:dyDescent="0.25"/>
    <row r="12627" hidden="1" x14ac:dyDescent="0.25"/>
    <row r="12628" hidden="1" x14ac:dyDescent="0.25"/>
    <row r="12629" hidden="1" x14ac:dyDescent="0.25"/>
    <row r="12630" hidden="1" x14ac:dyDescent="0.25"/>
    <row r="12631" hidden="1" x14ac:dyDescent="0.25"/>
    <row r="12632" hidden="1" x14ac:dyDescent="0.25"/>
    <row r="12633" hidden="1" x14ac:dyDescent="0.25"/>
    <row r="12634" hidden="1" x14ac:dyDescent="0.25"/>
    <row r="12635" hidden="1" x14ac:dyDescent="0.25"/>
    <row r="12636" hidden="1" x14ac:dyDescent="0.25"/>
    <row r="12637" hidden="1" x14ac:dyDescent="0.25"/>
    <row r="12638" hidden="1" x14ac:dyDescent="0.25"/>
    <row r="12639" hidden="1" x14ac:dyDescent="0.25"/>
    <row r="12640" hidden="1" x14ac:dyDescent="0.25"/>
    <row r="12641" hidden="1" x14ac:dyDescent="0.25"/>
    <row r="12642" hidden="1" x14ac:dyDescent="0.25"/>
    <row r="12643" hidden="1" x14ac:dyDescent="0.25"/>
    <row r="12644" hidden="1" x14ac:dyDescent="0.25"/>
    <row r="12645" hidden="1" x14ac:dyDescent="0.25"/>
    <row r="12646" hidden="1" x14ac:dyDescent="0.25"/>
    <row r="12647" hidden="1" x14ac:dyDescent="0.25"/>
    <row r="12648" hidden="1" x14ac:dyDescent="0.25"/>
    <row r="12649" hidden="1" x14ac:dyDescent="0.25"/>
    <row r="12650" hidden="1" x14ac:dyDescent="0.25"/>
    <row r="12651" hidden="1" x14ac:dyDescent="0.25"/>
    <row r="12652" hidden="1" x14ac:dyDescent="0.25"/>
    <row r="12653" hidden="1" x14ac:dyDescent="0.25"/>
    <row r="12654" hidden="1" x14ac:dyDescent="0.25"/>
    <row r="12655" hidden="1" x14ac:dyDescent="0.25"/>
    <row r="12656" hidden="1" x14ac:dyDescent="0.25"/>
    <row r="12657" hidden="1" x14ac:dyDescent="0.25"/>
    <row r="12658" hidden="1" x14ac:dyDescent="0.25"/>
    <row r="12659" hidden="1" x14ac:dyDescent="0.25"/>
    <row r="12660" hidden="1" x14ac:dyDescent="0.25"/>
    <row r="12661" hidden="1" x14ac:dyDescent="0.25"/>
    <row r="12662" hidden="1" x14ac:dyDescent="0.25"/>
    <row r="12663" hidden="1" x14ac:dyDescent="0.25"/>
    <row r="12664" hidden="1" x14ac:dyDescent="0.25"/>
    <row r="12665" hidden="1" x14ac:dyDescent="0.25"/>
    <row r="12666" hidden="1" x14ac:dyDescent="0.25"/>
    <row r="12667" hidden="1" x14ac:dyDescent="0.25"/>
    <row r="12668" hidden="1" x14ac:dyDescent="0.25"/>
    <row r="12669" hidden="1" x14ac:dyDescent="0.25"/>
    <row r="12670" hidden="1" x14ac:dyDescent="0.25"/>
    <row r="12671" hidden="1" x14ac:dyDescent="0.25"/>
    <row r="12672" hidden="1" x14ac:dyDescent="0.25"/>
    <row r="12673" hidden="1" x14ac:dyDescent="0.25"/>
    <row r="12674" hidden="1" x14ac:dyDescent="0.25"/>
    <row r="12675" hidden="1" x14ac:dyDescent="0.25"/>
    <row r="12676" hidden="1" x14ac:dyDescent="0.25"/>
    <row r="12677" hidden="1" x14ac:dyDescent="0.25"/>
    <row r="12678" hidden="1" x14ac:dyDescent="0.25"/>
    <row r="12679" hidden="1" x14ac:dyDescent="0.25"/>
    <row r="12680" hidden="1" x14ac:dyDescent="0.25"/>
    <row r="12681" hidden="1" x14ac:dyDescent="0.25"/>
    <row r="12682" hidden="1" x14ac:dyDescent="0.25"/>
    <row r="12683" hidden="1" x14ac:dyDescent="0.25"/>
    <row r="12684" hidden="1" x14ac:dyDescent="0.25"/>
    <row r="12685" hidden="1" x14ac:dyDescent="0.25"/>
    <row r="12686" hidden="1" x14ac:dyDescent="0.25"/>
    <row r="12687" hidden="1" x14ac:dyDescent="0.25"/>
    <row r="12688" hidden="1" x14ac:dyDescent="0.25"/>
    <row r="12689" hidden="1" x14ac:dyDescent="0.25"/>
    <row r="12690" hidden="1" x14ac:dyDescent="0.25"/>
    <row r="12691" hidden="1" x14ac:dyDescent="0.25"/>
    <row r="12692" hidden="1" x14ac:dyDescent="0.25"/>
    <row r="12693" hidden="1" x14ac:dyDescent="0.25"/>
    <row r="12694" hidden="1" x14ac:dyDescent="0.25"/>
    <row r="12695" hidden="1" x14ac:dyDescent="0.25"/>
    <row r="12696" hidden="1" x14ac:dyDescent="0.25"/>
    <row r="12697" hidden="1" x14ac:dyDescent="0.25"/>
    <row r="12698" hidden="1" x14ac:dyDescent="0.25"/>
    <row r="12699" hidden="1" x14ac:dyDescent="0.25"/>
    <row r="12700" hidden="1" x14ac:dyDescent="0.25"/>
    <row r="12701" hidden="1" x14ac:dyDescent="0.25"/>
    <row r="12702" hidden="1" x14ac:dyDescent="0.25"/>
    <row r="12703" hidden="1" x14ac:dyDescent="0.25"/>
    <row r="12704" hidden="1" x14ac:dyDescent="0.25"/>
    <row r="12705" hidden="1" x14ac:dyDescent="0.25"/>
    <row r="12706" hidden="1" x14ac:dyDescent="0.25"/>
    <row r="12707" hidden="1" x14ac:dyDescent="0.25"/>
    <row r="12708" hidden="1" x14ac:dyDescent="0.25"/>
    <row r="12709" hidden="1" x14ac:dyDescent="0.25"/>
    <row r="12710" hidden="1" x14ac:dyDescent="0.25"/>
    <row r="12711" hidden="1" x14ac:dyDescent="0.25"/>
    <row r="12712" hidden="1" x14ac:dyDescent="0.25"/>
    <row r="12713" hidden="1" x14ac:dyDescent="0.25"/>
    <row r="12714" hidden="1" x14ac:dyDescent="0.25"/>
    <row r="12715" hidden="1" x14ac:dyDescent="0.25"/>
    <row r="12716" hidden="1" x14ac:dyDescent="0.25"/>
    <row r="12717" hidden="1" x14ac:dyDescent="0.25"/>
    <row r="12718" hidden="1" x14ac:dyDescent="0.25"/>
    <row r="12719" hidden="1" x14ac:dyDescent="0.25"/>
    <row r="12720" hidden="1" x14ac:dyDescent="0.25"/>
    <row r="12721" hidden="1" x14ac:dyDescent="0.25"/>
    <row r="12722" hidden="1" x14ac:dyDescent="0.25"/>
    <row r="12723" hidden="1" x14ac:dyDescent="0.25"/>
    <row r="12724" hidden="1" x14ac:dyDescent="0.25"/>
    <row r="12725" hidden="1" x14ac:dyDescent="0.25"/>
    <row r="12726" hidden="1" x14ac:dyDescent="0.25"/>
    <row r="12727" hidden="1" x14ac:dyDescent="0.25"/>
    <row r="12728" hidden="1" x14ac:dyDescent="0.25"/>
    <row r="12729" hidden="1" x14ac:dyDescent="0.25"/>
    <row r="12730" hidden="1" x14ac:dyDescent="0.25"/>
    <row r="12731" hidden="1" x14ac:dyDescent="0.25"/>
    <row r="12732" hidden="1" x14ac:dyDescent="0.25"/>
    <row r="12733" hidden="1" x14ac:dyDescent="0.25"/>
    <row r="12734" hidden="1" x14ac:dyDescent="0.25"/>
    <row r="12735" hidden="1" x14ac:dyDescent="0.25"/>
    <row r="12736" hidden="1" x14ac:dyDescent="0.25"/>
    <row r="12737" hidden="1" x14ac:dyDescent="0.25"/>
    <row r="12738" hidden="1" x14ac:dyDescent="0.25"/>
    <row r="12739" hidden="1" x14ac:dyDescent="0.25"/>
    <row r="12740" hidden="1" x14ac:dyDescent="0.25"/>
    <row r="12741" hidden="1" x14ac:dyDescent="0.25"/>
    <row r="12742" hidden="1" x14ac:dyDescent="0.25"/>
    <row r="12743" hidden="1" x14ac:dyDescent="0.25"/>
    <row r="12744" hidden="1" x14ac:dyDescent="0.25"/>
    <row r="12745" hidden="1" x14ac:dyDescent="0.25"/>
    <row r="12746" hidden="1" x14ac:dyDescent="0.25"/>
    <row r="12747" hidden="1" x14ac:dyDescent="0.25"/>
    <row r="12748" hidden="1" x14ac:dyDescent="0.25"/>
    <row r="12749" hidden="1" x14ac:dyDescent="0.25"/>
    <row r="12750" hidden="1" x14ac:dyDescent="0.25"/>
    <row r="12751" hidden="1" x14ac:dyDescent="0.25"/>
    <row r="12752" hidden="1" x14ac:dyDescent="0.25"/>
    <row r="12753" hidden="1" x14ac:dyDescent="0.25"/>
    <row r="12754" hidden="1" x14ac:dyDescent="0.25"/>
    <row r="12755" hidden="1" x14ac:dyDescent="0.25"/>
    <row r="12756" hidden="1" x14ac:dyDescent="0.25"/>
    <row r="12757" hidden="1" x14ac:dyDescent="0.25"/>
    <row r="12758" hidden="1" x14ac:dyDescent="0.25"/>
    <row r="12759" hidden="1" x14ac:dyDescent="0.25"/>
    <row r="12760" hidden="1" x14ac:dyDescent="0.25"/>
    <row r="12761" hidden="1" x14ac:dyDescent="0.25"/>
    <row r="12762" hidden="1" x14ac:dyDescent="0.25"/>
    <row r="12763" hidden="1" x14ac:dyDescent="0.25"/>
    <row r="12764" hidden="1" x14ac:dyDescent="0.25"/>
    <row r="12765" hidden="1" x14ac:dyDescent="0.25"/>
    <row r="12766" hidden="1" x14ac:dyDescent="0.25"/>
    <row r="12767" hidden="1" x14ac:dyDescent="0.25"/>
    <row r="12768" hidden="1" x14ac:dyDescent="0.25"/>
    <row r="12769" hidden="1" x14ac:dyDescent="0.25"/>
    <row r="12770" hidden="1" x14ac:dyDescent="0.25"/>
    <row r="12771" hidden="1" x14ac:dyDescent="0.25"/>
    <row r="12772" hidden="1" x14ac:dyDescent="0.25"/>
    <row r="12773" hidden="1" x14ac:dyDescent="0.25"/>
    <row r="12774" hidden="1" x14ac:dyDescent="0.25"/>
    <row r="12775" hidden="1" x14ac:dyDescent="0.25"/>
    <row r="12776" hidden="1" x14ac:dyDescent="0.25"/>
    <row r="12777" hidden="1" x14ac:dyDescent="0.25"/>
    <row r="12778" hidden="1" x14ac:dyDescent="0.25"/>
    <row r="12779" hidden="1" x14ac:dyDescent="0.25"/>
    <row r="12780" hidden="1" x14ac:dyDescent="0.25"/>
    <row r="12781" hidden="1" x14ac:dyDescent="0.25"/>
    <row r="12782" hidden="1" x14ac:dyDescent="0.25"/>
    <row r="12783" hidden="1" x14ac:dyDescent="0.25"/>
    <row r="12784" hidden="1" x14ac:dyDescent="0.25"/>
    <row r="12785" hidden="1" x14ac:dyDescent="0.25"/>
    <row r="12786" hidden="1" x14ac:dyDescent="0.25"/>
    <row r="12787" hidden="1" x14ac:dyDescent="0.25"/>
    <row r="12788" hidden="1" x14ac:dyDescent="0.25"/>
    <row r="12789" hidden="1" x14ac:dyDescent="0.25"/>
    <row r="12790" hidden="1" x14ac:dyDescent="0.25"/>
    <row r="12791" hidden="1" x14ac:dyDescent="0.25"/>
    <row r="12792" hidden="1" x14ac:dyDescent="0.25"/>
    <row r="12793" hidden="1" x14ac:dyDescent="0.25"/>
    <row r="12794" hidden="1" x14ac:dyDescent="0.25"/>
    <row r="12795" hidden="1" x14ac:dyDescent="0.25"/>
    <row r="12796" hidden="1" x14ac:dyDescent="0.25"/>
    <row r="12797" hidden="1" x14ac:dyDescent="0.25"/>
    <row r="12798" hidden="1" x14ac:dyDescent="0.25"/>
    <row r="12799" hidden="1" x14ac:dyDescent="0.25"/>
    <row r="12800" hidden="1" x14ac:dyDescent="0.25"/>
    <row r="12801" hidden="1" x14ac:dyDescent="0.25"/>
    <row r="12802" hidden="1" x14ac:dyDescent="0.25"/>
    <row r="12803" hidden="1" x14ac:dyDescent="0.25"/>
    <row r="12804" hidden="1" x14ac:dyDescent="0.25"/>
    <row r="12805" hidden="1" x14ac:dyDescent="0.25"/>
    <row r="12806" hidden="1" x14ac:dyDescent="0.25"/>
    <row r="12807" hidden="1" x14ac:dyDescent="0.25"/>
    <row r="12808" hidden="1" x14ac:dyDescent="0.25"/>
    <row r="12809" hidden="1" x14ac:dyDescent="0.25"/>
    <row r="12810" hidden="1" x14ac:dyDescent="0.25"/>
    <row r="12811" hidden="1" x14ac:dyDescent="0.25"/>
    <row r="12812" hidden="1" x14ac:dyDescent="0.25"/>
    <row r="12813" hidden="1" x14ac:dyDescent="0.25"/>
    <row r="12814" hidden="1" x14ac:dyDescent="0.25"/>
    <row r="12815" hidden="1" x14ac:dyDescent="0.25"/>
    <row r="12816" hidden="1" x14ac:dyDescent="0.25"/>
    <row r="12817" hidden="1" x14ac:dyDescent="0.25"/>
    <row r="12818" hidden="1" x14ac:dyDescent="0.25"/>
    <row r="12819" hidden="1" x14ac:dyDescent="0.25"/>
    <row r="12820" hidden="1" x14ac:dyDescent="0.25"/>
    <row r="12821" hidden="1" x14ac:dyDescent="0.25"/>
    <row r="12822" hidden="1" x14ac:dyDescent="0.25"/>
    <row r="12823" hidden="1" x14ac:dyDescent="0.25"/>
    <row r="12824" hidden="1" x14ac:dyDescent="0.25"/>
    <row r="12825" hidden="1" x14ac:dyDescent="0.25"/>
    <row r="12826" hidden="1" x14ac:dyDescent="0.25"/>
    <row r="12827" hidden="1" x14ac:dyDescent="0.25"/>
    <row r="12828" hidden="1" x14ac:dyDescent="0.25"/>
    <row r="12829" hidden="1" x14ac:dyDescent="0.25"/>
    <row r="12830" hidden="1" x14ac:dyDescent="0.25"/>
    <row r="12831" hidden="1" x14ac:dyDescent="0.25"/>
    <row r="12832" hidden="1" x14ac:dyDescent="0.25"/>
    <row r="12833" hidden="1" x14ac:dyDescent="0.25"/>
    <row r="12834" hidden="1" x14ac:dyDescent="0.25"/>
    <row r="12835" hidden="1" x14ac:dyDescent="0.25"/>
    <row r="12836" hidden="1" x14ac:dyDescent="0.25"/>
    <row r="12837" hidden="1" x14ac:dyDescent="0.25"/>
    <row r="12838" hidden="1" x14ac:dyDescent="0.25"/>
    <row r="12839" hidden="1" x14ac:dyDescent="0.25"/>
    <row r="12840" hidden="1" x14ac:dyDescent="0.25"/>
    <row r="12841" hidden="1" x14ac:dyDescent="0.25"/>
    <row r="12842" hidden="1" x14ac:dyDescent="0.25"/>
    <row r="12843" hidden="1" x14ac:dyDescent="0.25"/>
    <row r="12844" hidden="1" x14ac:dyDescent="0.25"/>
    <row r="12845" hidden="1" x14ac:dyDescent="0.25"/>
    <row r="12846" hidden="1" x14ac:dyDescent="0.25"/>
    <row r="12847" hidden="1" x14ac:dyDescent="0.25"/>
    <row r="12848" hidden="1" x14ac:dyDescent="0.25"/>
    <row r="12849" hidden="1" x14ac:dyDescent="0.25"/>
    <row r="12850" hidden="1" x14ac:dyDescent="0.25"/>
    <row r="12851" hidden="1" x14ac:dyDescent="0.25"/>
    <row r="12852" hidden="1" x14ac:dyDescent="0.25"/>
    <row r="12853" hidden="1" x14ac:dyDescent="0.25"/>
    <row r="12854" hidden="1" x14ac:dyDescent="0.25"/>
    <row r="12855" hidden="1" x14ac:dyDescent="0.25"/>
    <row r="12856" hidden="1" x14ac:dyDescent="0.25"/>
    <row r="12857" hidden="1" x14ac:dyDescent="0.25"/>
    <row r="12858" hidden="1" x14ac:dyDescent="0.25"/>
    <row r="12859" hidden="1" x14ac:dyDescent="0.25"/>
    <row r="12860" hidden="1" x14ac:dyDescent="0.25"/>
    <row r="12861" hidden="1" x14ac:dyDescent="0.25"/>
    <row r="12862" hidden="1" x14ac:dyDescent="0.25"/>
    <row r="12863" hidden="1" x14ac:dyDescent="0.25"/>
    <row r="12864" hidden="1" x14ac:dyDescent="0.25"/>
    <row r="12865" hidden="1" x14ac:dyDescent="0.25"/>
    <row r="12866" hidden="1" x14ac:dyDescent="0.25"/>
    <row r="12867" hidden="1" x14ac:dyDescent="0.25"/>
    <row r="12868" hidden="1" x14ac:dyDescent="0.25"/>
    <row r="12869" hidden="1" x14ac:dyDescent="0.25"/>
    <row r="12870" hidden="1" x14ac:dyDescent="0.25"/>
    <row r="12871" hidden="1" x14ac:dyDescent="0.25"/>
    <row r="12872" hidden="1" x14ac:dyDescent="0.25"/>
    <row r="12873" hidden="1" x14ac:dyDescent="0.25"/>
    <row r="12874" hidden="1" x14ac:dyDescent="0.25"/>
    <row r="12875" hidden="1" x14ac:dyDescent="0.25"/>
    <row r="12876" hidden="1" x14ac:dyDescent="0.25"/>
    <row r="12877" hidden="1" x14ac:dyDescent="0.25"/>
    <row r="12878" hidden="1" x14ac:dyDescent="0.25"/>
    <row r="12879" hidden="1" x14ac:dyDescent="0.25"/>
    <row r="12880" hidden="1" x14ac:dyDescent="0.25"/>
    <row r="12881" hidden="1" x14ac:dyDescent="0.25"/>
    <row r="12882" hidden="1" x14ac:dyDescent="0.25"/>
    <row r="12883" hidden="1" x14ac:dyDescent="0.25"/>
    <row r="12884" hidden="1" x14ac:dyDescent="0.25"/>
    <row r="12885" hidden="1" x14ac:dyDescent="0.25"/>
    <row r="12886" hidden="1" x14ac:dyDescent="0.25"/>
    <row r="12887" hidden="1" x14ac:dyDescent="0.25"/>
    <row r="12888" hidden="1" x14ac:dyDescent="0.25"/>
    <row r="12889" hidden="1" x14ac:dyDescent="0.25"/>
    <row r="12890" hidden="1" x14ac:dyDescent="0.25"/>
    <row r="12891" hidden="1" x14ac:dyDescent="0.25"/>
    <row r="12892" hidden="1" x14ac:dyDescent="0.25"/>
    <row r="12893" hidden="1" x14ac:dyDescent="0.25"/>
    <row r="12894" hidden="1" x14ac:dyDescent="0.25"/>
    <row r="12895" hidden="1" x14ac:dyDescent="0.25"/>
    <row r="12896" hidden="1" x14ac:dyDescent="0.25"/>
    <row r="12897" hidden="1" x14ac:dyDescent="0.25"/>
    <row r="12898" hidden="1" x14ac:dyDescent="0.25"/>
    <row r="12899" hidden="1" x14ac:dyDescent="0.25"/>
    <row r="12900" hidden="1" x14ac:dyDescent="0.25"/>
    <row r="12901" hidden="1" x14ac:dyDescent="0.25"/>
    <row r="12902" hidden="1" x14ac:dyDescent="0.25"/>
    <row r="12903" hidden="1" x14ac:dyDescent="0.25"/>
    <row r="12904" hidden="1" x14ac:dyDescent="0.25"/>
    <row r="12905" hidden="1" x14ac:dyDescent="0.25"/>
    <row r="12906" hidden="1" x14ac:dyDescent="0.25"/>
    <row r="12907" hidden="1" x14ac:dyDescent="0.25"/>
    <row r="12908" hidden="1" x14ac:dyDescent="0.25"/>
    <row r="12909" hidden="1" x14ac:dyDescent="0.25"/>
    <row r="12910" hidden="1" x14ac:dyDescent="0.25"/>
    <row r="12911" hidden="1" x14ac:dyDescent="0.25"/>
    <row r="12912" hidden="1" x14ac:dyDescent="0.25"/>
    <row r="12913" hidden="1" x14ac:dyDescent="0.25"/>
    <row r="12914" hidden="1" x14ac:dyDescent="0.25"/>
    <row r="12915" hidden="1" x14ac:dyDescent="0.25"/>
    <row r="12916" hidden="1" x14ac:dyDescent="0.25"/>
    <row r="12917" hidden="1" x14ac:dyDescent="0.25"/>
    <row r="12918" hidden="1" x14ac:dyDescent="0.25"/>
    <row r="12919" hidden="1" x14ac:dyDescent="0.25"/>
    <row r="12920" hidden="1" x14ac:dyDescent="0.25"/>
    <row r="12921" hidden="1" x14ac:dyDescent="0.25"/>
    <row r="12922" hidden="1" x14ac:dyDescent="0.25"/>
    <row r="12923" hidden="1" x14ac:dyDescent="0.25"/>
    <row r="12924" hidden="1" x14ac:dyDescent="0.25"/>
    <row r="12925" hidden="1" x14ac:dyDescent="0.25"/>
    <row r="12926" hidden="1" x14ac:dyDescent="0.25"/>
    <row r="12927" hidden="1" x14ac:dyDescent="0.25"/>
    <row r="12928" hidden="1" x14ac:dyDescent="0.25"/>
    <row r="12929" hidden="1" x14ac:dyDescent="0.25"/>
    <row r="12930" hidden="1" x14ac:dyDescent="0.25"/>
    <row r="12931" hidden="1" x14ac:dyDescent="0.25"/>
    <row r="12932" hidden="1" x14ac:dyDescent="0.25"/>
    <row r="12933" hidden="1" x14ac:dyDescent="0.25"/>
    <row r="12934" hidden="1" x14ac:dyDescent="0.25"/>
    <row r="12935" hidden="1" x14ac:dyDescent="0.25"/>
    <row r="12936" hidden="1" x14ac:dyDescent="0.25"/>
    <row r="12937" hidden="1" x14ac:dyDescent="0.25"/>
    <row r="12938" hidden="1" x14ac:dyDescent="0.25"/>
    <row r="12939" hidden="1" x14ac:dyDescent="0.25"/>
    <row r="12940" hidden="1" x14ac:dyDescent="0.25"/>
    <row r="12941" hidden="1" x14ac:dyDescent="0.25"/>
    <row r="12942" hidden="1" x14ac:dyDescent="0.25"/>
    <row r="12943" hidden="1" x14ac:dyDescent="0.25"/>
    <row r="12944" hidden="1" x14ac:dyDescent="0.25"/>
    <row r="12945" hidden="1" x14ac:dyDescent="0.25"/>
    <row r="12946" hidden="1" x14ac:dyDescent="0.25"/>
    <row r="12947" hidden="1" x14ac:dyDescent="0.25"/>
    <row r="12948" hidden="1" x14ac:dyDescent="0.25"/>
    <row r="12949" hidden="1" x14ac:dyDescent="0.25"/>
    <row r="12950" hidden="1" x14ac:dyDescent="0.25"/>
    <row r="12951" hidden="1" x14ac:dyDescent="0.25"/>
    <row r="12952" hidden="1" x14ac:dyDescent="0.25"/>
    <row r="12953" hidden="1" x14ac:dyDescent="0.25"/>
    <row r="12954" hidden="1" x14ac:dyDescent="0.25"/>
    <row r="12955" hidden="1" x14ac:dyDescent="0.25"/>
    <row r="12956" hidden="1" x14ac:dyDescent="0.25"/>
    <row r="12957" hidden="1" x14ac:dyDescent="0.25"/>
    <row r="12958" hidden="1" x14ac:dyDescent="0.25"/>
    <row r="12959" hidden="1" x14ac:dyDescent="0.25"/>
    <row r="12960" hidden="1" x14ac:dyDescent="0.25"/>
    <row r="12961" hidden="1" x14ac:dyDescent="0.25"/>
    <row r="12962" hidden="1" x14ac:dyDescent="0.25"/>
    <row r="12963" hidden="1" x14ac:dyDescent="0.25"/>
    <row r="12964" hidden="1" x14ac:dyDescent="0.25"/>
    <row r="12965" hidden="1" x14ac:dyDescent="0.25"/>
    <row r="12966" hidden="1" x14ac:dyDescent="0.25"/>
    <row r="12967" hidden="1" x14ac:dyDescent="0.25"/>
    <row r="12968" hidden="1" x14ac:dyDescent="0.25"/>
    <row r="12969" hidden="1" x14ac:dyDescent="0.25"/>
    <row r="12970" hidden="1" x14ac:dyDescent="0.25"/>
    <row r="12971" hidden="1" x14ac:dyDescent="0.25"/>
    <row r="12972" hidden="1" x14ac:dyDescent="0.25"/>
    <row r="12973" hidden="1" x14ac:dyDescent="0.25"/>
    <row r="12974" hidden="1" x14ac:dyDescent="0.25"/>
    <row r="12975" hidden="1" x14ac:dyDescent="0.25"/>
    <row r="12976" hidden="1" x14ac:dyDescent="0.25"/>
    <row r="12977" hidden="1" x14ac:dyDescent="0.25"/>
    <row r="12978" hidden="1" x14ac:dyDescent="0.25"/>
    <row r="12979" hidden="1" x14ac:dyDescent="0.25"/>
    <row r="12980" hidden="1" x14ac:dyDescent="0.25"/>
    <row r="12981" hidden="1" x14ac:dyDescent="0.25"/>
    <row r="12982" hidden="1" x14ac:dyDescent="0.25"/>
    <row r="12983" hidden="1" x14ac:dyDescent="0.25"/>
    <row r="12984" hidden="1" x14ac:dyDescent="0.25"/>
    <row r="12985" hidden="1" x14ac:dyDescent="0.25"/>
    <row r="12986" hidden="1" x14ac:dyDescent="0.25"/>
    <row r="12987" hidden="1" x14ac:dyDescent="0.25"/>
    <row r="12988" hidden="1" x14ac:dyDescent="0.25"/>
    <row r="12989" hidden="1" x14ac:dyDescent="0.25"/>
    <row r="12990" hidden="1" x14ac:dyDescent="0.25"/>
    <row r="12991" hidden="1" x14ac:dyDescent="0.25"/>
    <row r="12992" hidden="1" x14ac:dyDescent="0.25"/>
    <row r="12993" hidden="1" x14ac:dyDescent="0.25"/>
    <row r="12994" hidden="1" x14ac:dyDescent="0.25"/>
    <row r="12995" hidden="1" x14ac:dyDescent="0.25"/>
    <row r="12996" hidden="1" x14ac:dyDescent="0.25"/>
    <row r="12997" hidden="1" x14ac:dyDescent="0.25"/>
    <row r="12998" hidden="1" x14ac:dyDescent="0.25"/>
    <row r="12999" hidden="1" x14ac:dyDescent="0.25"/>
    <row r="13000" hidden="1" x14ac:dyDescent="0.25"/>
    <row r="13001" hidden="1" x14ac:dyDescent="0.25"/>
    <row r="13002" hidden="1" x14ac:dyDescent="0.25"/>
    <row r="13003" hidden="1" x14ac:dyDescent="0.25"/>
    <row r="13004" hidden="1" x14ac:dyDescent="0.25"/>
    <row r="13005" hidden="1" x14ac:dyDescent="0.25"/>
    <row r="13006" hidden="1" x14ac:dyDescent="0.25"/>
    <row r="13007" hidden="1" x14ac:dyDescent="0.25"/>
    <row r="13008" hidden="1" x14ac:dyDescent="0.25"/>
    <row r="13009" hidden="1" x14ac:dyDescent="0.25"/>
    <row r="13010" hidden="1" x14ac:dyDescent="0.25"/>
    <row r="13011" hidden="1" x14ac:dyDescent="0.25"/>
    <row r="13012" hidden="1" x14ac:dyDescent="0.25"/>
    <row r="13013" hidden="1" x14ac:dyDescent="0.25"/>
    <row r="13014" hidden="1" x14ac:dyDescent="0.25"/>
    <row r="13015" hidden="1" x14ac:dyDescent="0.25"/>
    <row r="13016" hidden="1" x14ac:dyDescent="0.25"/>
    <row r="13017" hidden="1" x14ac:dyDescent="0.25"/>
    <row r="13018" hidden="1" x14ac:dyDescent="0.25"/>
    <row r="13019" hidden="1" x14ac:dyDescent="0.25"/>
    <row r="13020" hidden="1" x14ac:dyDescent="0.25"/>
    <row r="13021" hidden="1" x14ac:dyDescent="0.25"/>
    <row r="13022" hidden="1" x14ac:dyDescent="0.25"/>
    <row r="13023" hidden="1" x14ac:dyDescent="0.25"/>
    <row r="13024" hidden="1" x14ac:dyDescent="0.25"/>
    <row r="13025" hidden="1" x14ac:dyDescent="0.25"/>
    <row r="13026" hidden="1" x14ac:dyDescent="0.25"/>
    <row r="13027" hidden="1" x14ac:dyDescent="0.25"/>
    <row r="13028" hidden="1" x14ac:dyDescent="0.25"/>
    <row r="13029" hidden="1" x14ac:dyDescent="0.25"/>
    <row r="13030" hidden="1" x14ac:dyDescent="0.25"/>
    <row r="13031" hidden="1" x14ac:dyDescent="0.25"/>
    <row r="13032" hidden="1" x14ac:dyDescent="0.25"/>
    <row r="13033" hidden="1" x14ac:dyDescent="0.25"/>
    <row r="13034" hidden="1" x14ac:dyDescent="0.25"/>
    <row r="13035" hidden="1" x14ac:dyDescent="0.25"/>
    <row r="13036" hidden="1" x14ac:dyDescent="0.25"/>
    <row r="13037" hidden="1" x14ac:dyDescent="0.25"/>
    <row r="13038" hidden="1" x14ac:dyDescent="0.25"/>
    <row r="13039" hidden="1" x14ac:dyDescent="0.25"/>
    <row r="13040" hidden="1" x14ac:dyDescent="0.25"/>
    <row r="13041" hidden="1" x14ac:dyDescent="0.25"/>
    <row r="13042" hidden="1" x14ac:dyDescent="0.25"/>
    <row r="13043" hidden="1" x14ac:dyDescent="0.25"/>
    <row r="13044" hidden="1" x14ac:dyDescent="0.25"/>
    <row r="13045" hidden="1" x14ac:dyDescent="0.25"/>
    <row r="13046" hidden="1" x14ac:dyDescent="0.25"/>
    <row r="13047" hidden="1" x14ac:dyDescent="0.25"/>
    <row r="13048" hidden="1" x14ac:dyDescent="0.25"/>
    <row r="13049" hidden="1" x14ac:dyDescent="0.25"/>
    <row r="13050" hidden="1" x14ac:dyDescent="0.25"/>
    <row r="13051" hidden="1" x14ac:dyDescent="0.25"/>
    <row r="13052" hidden="1" x14ac:dyDescent="0.25"/>
    <row r="13053" hidden="1" x14ac:dyDescent="0.25"/>
    <row r="13054" hidden="1" x14ac:dyDescent="0.25"/>
    <row r="13055" hidden="1" x14ac:dyDescent="0.25"/>
    <row r="13056" hidden="1" x14ac:dyDescent="0.25"/>
    <row r="13057" hidden="1" x14ac:dyDescent="0.25"/>
    <row r="13058" hidden="1" x14ac:dyDescent="0.25"/>
    <row r="13059" hidden="1" x14ac:dyDescent="0.25"/>
    <row r="13060" hidden="1" x14ac:dyDescent="0.25"/>
    <row r="13061" hidden="1" x14ac:dyDescent="0.25"/>
    <row r="13062" hidden="1" x14ac:dyDescent="0.25"/>
    <row r="13063" hidden="1" x14ac:dyDescent="0.25"/>
    <row r="13064" hidden="1" x14ac:dyDescent="0.25"/>
    <row r="13065" hidden="1" x14ac:dyDescent="0.25"/>
    <row r="13066" hidden="1" x14ac:dyDescent="0.25"/>
    <row r="13067" hidden="1" x14ac:dyDescent="0.25"/>
    <row r="13068" hidden="1" x14ac:dyDescent="0.25"/>
    <row r="13069" hidden="1" x14ac:dyDescent="0.25"/>
    <row r="13070" hidden="1" x14ac:dyDescent="0.25"/>
    <row r="13071" hidden="1" x14ac:dyDescent="0.25"/>
    <row r="13072" hidden="1" x14ac:dyDescent="0.25"/>
    <row r="13073" hidden="1" x14ac:dyDescent="0.25"/>
    <row r="13074" hidden="1" x14ac:dyDescent="0.25"/>
    <row r="13075" hidden="1" x14ac:dyDescent="0.25"/>
    <row r="13076" hidden="1" x14ac:dyDescent="0.25"/>
    <row r="13077" hidden="1" x14ac:dyDescent="0.25"/>
    <row r="13078" hidden="1" x14ac:dyDescent="0.25"/>
    <row r="13079" hidden="1" x14ac:dyDescent="0.25"/>
    <row r="13080" hidden="1" x14ac:dyDescent="0.25"/>
    <row r="13081" hidden="1" x14ac:dyDescent="0.25"/>
    <row r="13082" hidden="1" x14ac:dyDescent="0.25"/>
    <row r="13083" hidden="1" x14ac:dyDescent="0.25"/>
    <row r="13084" hidden="1" x14ac:dyDescent="0.25"/>
    <row r="13085" hidden="1" x14ac:dyDescent="0.25"/>
    <row r="13086" hidden="1" x14ac:dyDescent="0.25"/>
    <row r="13087" hidden="1" x14ac:dyDescent="0.25"/>
    <row r="13088" hidden="1" x14ac:dyDescent="0.25"/>
    <row r="13089" hidden="1" x14ac:dyDescent="0.25"/>
    <row r="13090" hidden="1" x14ac:dyDescent="0.25"/>
    <row r="13091" hidden="1" x14ac:dyDescent="0.25"/>
    <row r="13092" hidden="1" x14ac:dyDescent="0.25"/>
    <row r="13093" hidden="1" x14ac:dyDescent="0.25"/>
    <row r="13094" hidden="1" x14ac:dyDescent="0.25"/>
    <row r="13095" hidden="1" x14ac:dyDescent="0.25"/>
    <row r="13096" hidden="1" x14ac:dyDescent="0.25"/>
    <row r="13097" hidden="1" x14ac:dyDescent="0.25"/>
    <row r="13098" hidden="1" x14ac:dyDescent="0.25"/>
    <row r="13099" hidden="1" x14ac:dyDescent="0.25"/>
    <row r="13100" hidden="1" x14ac:dyDescent="0.25"/>
    <row r="13101" hidden="1" x14ac:dyDescent="0.25"/>
    <row r="13102" hidden="1" x14ac:dyDescent="0.25"/>
    <row r="13103" hidden="1" x14ac:dyDescent="0.25"/>
    <row r="13104" hidden="1" x14ac:dyDescent="0.25"/>
    <row r="13105" hidden="1" x14ac:dyDescent="0.25"/>
    <row r="13106" hidden="1" x14ac:dyDescent="0.25"/>
    <row r="13107" hidden="1" x14ac:dyDescent="0.25"/>
    <row r="13108" hidden="1" x14ac:dyDescent="0.25"/>
    <row r="13109" hidden="1" x14ac:dyDescent="0.25"/>
    <row r="13110" hidden="1" x14ac:dyDescent="0.25"/>
    <row r="13111" hidden="1" x14ac:dyDescent="0.25"/>
    <row r="13112" hidden="1" x14ac:dyDescent="0.25"/>
    <row r="13113" hidden="1" x14ac:dyDescent="0.25"/>
    <row r="13114" hidden="1" x14ac:dyDescent="0.25"/>
    <row r="13115" hidden="1" x14ac:dyDescent="0.25"/>
    <row r="13116" hidden="1" x14ac:dyDescent="0.25"/>
    <row r="13117" hidden="1" x14ac:dyDescent="0.25"/>
    <row r="13118" hidden="1" x14ac:dyDescent="0.25"/>
    <row r="13119" hidden="1" x14ac:dyDescent="0.25"/>
    <row r="13120" hidden="1" x14ac:dyDescent="0.25"/>
    <row r="13121" hidden="1" x14ac:dyDescent="0.25"/>
    <row r="13122" hidden="1" x14ac:dyDescent="0.25"/>
    <row r="13123" hidden="1" x14ac:dyDescent="0.25"/>
    <row r="13124" hidden="1" x14ac:dyDescent="0.25"/>
    <row r="13125" hidden="1" x14ac:dyDescent="0.25"/>
    <row r="13126" hidden="1" x14ac:dyDescent="0.25"/>
    <row r="13127" hidden="1" x14ac:dyDescent="0.25"/>
    <row r="13128" hidden="1" x14ac:dyDescent="0.25"/>
    <row r="13129" hidden="1" x14ac:dyDescent="0.25"/>
    <row r="13130" hidden="1" x14ac:dyDescent="0.25"/>
    <row r="13131" hidden="1" x14ac:dyDescent="0.25"/>
    <row r="13132" hidden="1" x14ac:dyDescent="0.25"/>
    <row r="13133" hidden="1" x14ac:dyDescent="0.25"/>
    <row r="13134" hidden="1" x14ac:dyDescent="0.25"/>
    <row r="13135" hidden="1" x14ac:dyDescent="0.25"/>
    <row r="13136" hidden="1" x14ac:dyDescent="0.25"/>
    <row r="13137" hidden="1" x14ac:dyDescent="0.25"/>
    <row r="13138" hidden="1" x14ac:dyDescent="0.25"/>
    <row r="13139" hidden="1" x14ac:dyDescent="0.25"/>
    <row r="13140" hidden="1" x14ac:dyDescent="0.25"/>
    <row r="13141" hidden="1" x14ac:dyDescent="0.25"/>
    <row r="13142" hidden="1" x14ac:dyDescent="0.25"/>
    <row r="13143" hidden="1" x14ac:dyDescent="0.25"/>
    <row r="13144" hidden="1" x14ac:dyDescent="0.25"/>
    <row r="13145" hidden="1" x14ac:dyDescent="0.25"/>
    <row r="13146" hidden="1" x14ac:dyDescent="0.25"/>
    <row r="13147" hidden="1" x14ac:dyDescent="0.25"/>
    <row r="13148" hidden="1" x14ac:dyDescent="0.25"/>
    <row r="13149" hidden="1" x14ac:dyDescent="0.25"/>
    <row r="13150" hidden="1" x14ac:dyDescent="0.25"/>
    <row r="13151" hidden="1" x14ac:dyDescent="0.25"/>
    <row r="13152" hidden="1" x14ac:dyDescent="0.25"/>
    <row r="13153" hidden="1" x14ac:dyDescent="0.25"/>
    <row r="13154" hidden="1" x14ac:dyDescent="0.25"/>
    <row r="13155" hidden="1" x14ac:dyDescent="0.25"/>
    <row r="13156" hidden="1" x14ac:dyDescent="0.25"/>
    <row r="13157" hidden="1" x14ac:dyDescent="0.25"/>
    <row r="13158" hidden="1" x14ac:dyDescent="0.25"/>
    <row r="13159" hidden="1" x14ac:dyDescent="0.25"/>
    <row r="13160" hidden="1" x14ac:dyDescent="0.25"/>
    <row r="13161" hidden="1" x14ac:dyDescent="0.25"/>
    <row r="13162" hidden="1" x14ac:dyDescent="0.25"/>
    <row r="13163" hidden="1" x14ac:dyDescent="0.25"/>
    <row r="13164" hidden="1" x14ac:dyDescent="0.25"/>
    <row r="13165" hidden="1" x14ac:dyDescent="0.25"/>
    <row r="13166" hidden="1" x14ac:dyDescent="0.25"/>
    <row r="13167" hidden="1" x14ac:dyDescent="0.25"/>
    <row r="13168" hidden="1" x14ac:dyDescent="0.25"/>
    <row r="13169" hidden="1" x14ac:dyDescent="0.25"/>
    <row r="13170" hidden="1" x14ac:dyDescent="0.25"/>
    <row r="13171" hidden="1" x14ac:dyDescent="0.25"/>
    <row r="13172" hidden="1" x14ac:dyDescent="0.25"/>
    <row r="13173" hidden="1" x14ac:dyDescent="0.25"/>
    <row r="13174" hidden="1" x14ac:dyDescent="0.25"/>
    <row r="13175" hidden="1" x14ac:dyDescent="0.25"/>
    <row r="13176" hidden="1" x14ac:dyDescent="0.25"/>
    <row r="13177" hidden="1" x14ac:dyDescent="0.25"/>
    <row r="13178" hidden="1" x14ac:dyDescent="0.25"/>
    <row r="13179" hidden="1" x14ac:dyDescent="0.25"/>
    <row r="13180" hidden="1" x14ac:dyDescent="0.25"/>
    <row r="13181" hidden="1" x14ac:dyDescent="0.25"/>
    <row r="13182" hidden="1" x14ac:dyDescent="0.25"/>
    <row r="13183" hidden="1" x14ac:dyDescent="0.25"/>
    <row r="13184" hidden="1" x14ac:dyDescent="0.25"/>
    <row r="13185" hidden="1" x14ac:dyDescent="0.25"/>
    <row r="13186" hidden="1" x14ac:dyDescent="0.25"/>
    <row r="13187" hidden="1" x14ac:dyDescent="0.25"/>
    <row r="13188" hidden="1" x14ac:dyDescent="0.25"/>
    <row r="13189" hidden="1" x14ac:dyDescent="0.25"/>
    <row r="13190" hidden="1" x14ac:dyDescent="0.25"/>
    <row r="13191" hidden="1" x14ac:dyDescent="0.25"/>
    <row r="13192" hidden="1" x14ac:dyDescent="0.25"/>
    <row r="13193" hidden="1" x14ac:dyDescent="0.25"/>
    <row r="13194" hidden="1" x14ac:dyDescent="0.25"/>
    <row r="13195" hidden="1" x14ac:dyDescent="0.25"/>
    <row r="13196" hidden="1" x14ac:dyDescent="0.25"/>
    <row r="13197" hidden="1" x14ac:dyDescent="0.25"/>
    <row r="13198" hidden="1" x14ac:dyDescent="0.25"/>
    <row r="13199" hidden="1" x14ac:dyDescent="0.25"/>
    <row r="13200" hidden="1" x14ac:dyDescent="0.25"/>
    <row r="13201" hidden="1" x14ac:dyDescent="0.25"/>
    <row r="13202" hidden="1" x14ac:dyDescent="0.25"/>
    <row r="13203" hidden="1" x14ac:dyDescent="0.25"/>
    <row r="13204" hidden="1" x14ac:dyDescent="0.25"/>
    <row r="13205" hidden="1" x14ac:dyDescent="0.25"/>
    <row r="13206" hidden="1" x14ac:dyDescent="0.25"/>
    <row r="13207" hidden="1" x14ac:dyDescent="0.25"/>
    <row r="13208" hidden="1" x14ac:dyDescent="0.25"/>
    <row r="13209" hidden="1" x14ac:dyDescent="0.25"/>
    <row r="13210" hidden="1" x14ac:dyDescent="0.25"/>
    <row r="13211" hidden="1" x14ac:dyDescent="0.25"/>
    <row r="13212" hidden="1" x14ac:dyDescent="0.25"/>
    <row r="13213" hidden="1" x14ac:dyDescent="0.25"/>
    <row r="13214" hidden="1" x14ac:dyDescent="0.25"/>
    <row r="13215" hidden="1" x14ac:dyDescent="0.25"/>
    <row r="13216" hidden="1" x14ac:dyDescent="0.25"/>
    <row r="13217" hidden="1" x14ac:dyDescent="0.25"/>
    <row r="13218" hidden="1" x14ac:dyDescent="0.25"/>
    <row r="13219" hidden="1" x14ac:dyDescent="0.25"/>
    <row r="13220" hidden="1" x14ac:dyDescent="0.25"/>
    <row r="13221" hidden="1" x14ac:dyDescent="0.25"/>
    <row r="13222" hidden="1" x14ac:dyDescent="0.25"/>
    <row r="13223" hidden="1" x14ac:dyDescent="0.25"/>
    <row r="13224" hidden="1" x14ac:dyDescent="0.25"/>
    <row r="13225" hidden="1" x14ac:dyDescent="0.25"/>
    <row r="13226" hidden="1" x14ac:dyDescent="0.25"/>
    <row r="13227" hidden="1" x14ac:dyDescent="0.25"/>
    <row r="13228" hidden="1" x14ac:dyDescent="0.25"/>
    <row r="13229" hidden="1" x14ac:dyDescent="0.25"/>
    <row r="13230" hidden="1" x14ac:dyDescent="0.25"/>
    <row r="13231" hidden="1" x14ac:dyDescent="0.25"/>
    <row r="13232" hidden="1" x14ac:dyDescent="0.25"/>
    <row r="13233" hidden="1" x14ac:dyDescent="0.25"/>
    <row r="13234" hidden="1" x14ac:dyDescent="0.25"/>
    <row r="13235" hidden="1" x14ac:dyDescent="0.25"/>
    <row r="13236" hidden="1" x14ac:dyDescent="0.25"/>
    <row r="13237" hidden="1" x14ac:dyDescent="0.25"/>
    <row r="13238" hidden="1" x14ac:dyDescent="0.25"/>
    <row r="13239" hidden="1" x14ac:dyDescent="0.25"/>
    <row r="13240" hidden="1" x14ac:dyDescent="0.25"/>
    <row r="13241" hidden="1" x14ac:dyDescent="0.25"/>
    <row r="13242" hidden="1" x14ac:dyDescent="0.25"/>
    <row r="13243" hidden="1" x14ac:dyDescent="0.25"/>
    <row r="13244" hidden="1" x14ac:dyDescent="0.25"/>
    <row r="13245" hidden="1" x14ac:dyDescent="0.25"/>
    <row r="13246" hidden="1" x14ac:dyDescent="0.25"/>
    <row r="13247" hidden="1" x14ac:dyDescent="0.25"/>
    <row r="13248" hidden="1" x14ac:dyDescent="0.25"/>
    <row r="13249" hidden="1" x14ac:dyDescent="0.25"/>
    <row r="13250" hidden="1" x14ac:dyDescent="0.25"/>
    <row r="13251" hidden="1" x14ac:dyDescent="0.25"/>
    <row r="13252" hidden="1" x14ac:dyDescent="0.25"/>
    <row r="13253" hidden="1" x14ac:dyDescent="0.25"/>
    <row r="13254" hidden="1" x14ac:dyDescent="0.25"/>
    <row r="13255" hidden="1" x14ac:dyDescent="0.25"/>
    <row r="13256" hidden="1" x14ac:dyDescent="0.25"/>
    <row r="13257" hidden="1" x14ac:dyDescent="0.25"/>
    <row r="13258" hidden="1" x14ac:dyDescent="0.25"/>
    <row r="13259" hidden="1" x14ac:dyDescent="0.25"/>
    <row r="13260" hidden="1" x14ac:dyDescent="0.25"/>
    <row r="13261" hidden="1" x14ac:dyDescent="0.25"/>
    <row r="13262" hidden="1" x14ac:dyDescent="0.25"/>
    <row r="13263" hidden="1" x14ac:dyDescent="0.25"/>
    <row r="13264" hidden="1" x14ac:dyDescent="0.25"/>
    <row r="13265" hidden="1" x14ac:dyDescent="0.25"/>
    <row r="13266" hidden="1" x14ac:dyDescent="0.25"/>
    <row r="13267" hidden="1" x14ac:dyDescent="0.25"/>
    <row r="13268" hidden="1" x14ac:dyDescent="0.25"/>
    <row r="13269" hidden="1" x14ac:dyDescent="0.25"/>
    <row r="13270" hidden="1" x14ac:dyDescent="0.25"/>
    <row r="13271" hidden="1" x14ac:dyDescent="0.25"/>
    <row r="13272" hidden="1" x14ac:dyDescent="0.25"/>
    <row r="13273" hidden="1" x14ac:dyDescent="0.25"/>
    <row r="13274" hidden="1" x14ac:dyDescent="0.25"/>
    <row r="13275" hidden="1" x14ac:dyDescent="0.25"/>
    <row r="13276" hidden="1" x14ac:dyDescent="0.25"/>
    <row r="13277" hidden="1" x14ac:dyDescent="0.25"/>
    <row r="13278" hidden="1" x14ac:dyDescent="0.25"/>
    <row r="13279" hidden="1" x14ac:dyDescent="0.25"/>
    <row r="13280" hidden="1" x14ac:dyDescent="0.25"/>
    <row r="13281" hidden="1" x14ac:dyDescent="0.25"/>
    <row r="13282" hidden="1" x14ac:dyDescent="0.25"/>
    <row r="13283" hidden="1" x14ac:dyDescent="0.25"/>
    <row r="13284" hidden="1" x14ac:dyDescent="0.25"/>
    <row r="13285" hidden="1" x14ac:dyDescent="0.25"/>
    <row r="13286" hidden="1" x14ac:dyDescent="0.25"/>
    <row r="13287" hidden="1" x14ac:dyDescent="0.25"/>
    <row r="13288" hidden="1" x14ac:dyDescent="0.25"/>
    <row r="13289" hidden="1" x14ac:dyDescent="0.25"/>
    <row r="13290" hidden="1" x14ac:dyDescent="0.25"/>
    <row r="13291" hidden="1" x14ac:dyDescent="0.25"/>
    <row r="13292" hidden="1" x14ac:dyDescent="0.25"/>
    <row r="13293" hidden="1" x14ac:dyDescent="0.25"/>
    <row r="13294" hidden="1" x14ac:dyDescent="0.25"/>
    <row r="13295" hidden="1" x14ac:dyDescent="0.25"/>
    <row r="13296" hidden="1" x14ac:dyDescent="0.25"/>
    <row r="13297" hidden="1" x14ac:dyDescent="0.25"/>
    <row r="13298" hidden="1" x14ac:dyDescent="0.25"/>
    <row r="13299" hidden="1" x14ac:dyDescent="0.25"/>
    <row r="13300" hidden="1" x14ac:dyDescent="0.25"/>
    <row r="13301" hidden="1" x14ac:dyDescent="0.25"/>
    <row r="13302" hidden="1" x14ac:dyDescent="0.25"/>
    <row r="13303" hidden="1" x14ac:dyDescent="0.25"/>
    <row r="13304" hidden="1" x14ac:dyDescent="0.25"/>
    <row r="13305" hidden="1" x14ac:dyDescent="0.25"/>
    <row r="13306" hidden="1" x14ac:dyDescent="0.25"/>
    <row r="13307" hidden="1" x14ac:dyDescent="0.25"/>
    <row r="13308" hidden="1" x14ac:dyDescent="0.25"/>
    <row r="13309" hidden="1" x14ac:dyDescent="0.25"/>
    <row r="13310" hidden="1" x14ac:dyDescent="0.25"/>
    <row r="13311" hidden="1" x14ac:dyDescent="0.25"/>
    <row r="13312" hidden="1" x14ac:dyDescent="0.25"/>
    <row r="13313" hidden="1" x14ac:dyDescent="0.25"/>
    <row r="13314" hidden="1" x14ac:dyDescent="0.25"/>
    <row r="13315" hidden="1" x14ac:dyDescent="0.25"/>
    <row r="13316" hidden="1" x14ac:dyDescent="0.25"/>
    <row r="13317" hidden="1" x14ac:dyDescent="0.25"/>
    <row r="13318" hidden="1" x14ac:dyDescent="0.25"/>
    <row r="13319" hidden="1" x14ac:dyDescent="0.25"/>
    <row r="13320" hidden="1" x14ac:dyDescent="0.25"/>
    <row r="13321" hidden="1" x14ac:dyDescent="0.25"/>
    <row r="13322" hidden="1" x14ac:dyDescent="0.25"/>
    <row r="13323" hidden="1" x14ac:dyDescent="0.25"/>
    <row r="13324" hidden="1" x14ac:dyDescent="0.25"/>
    <row r="13325" hidden="1" x14ac:dyDescent="0.25"/>
    <row r="13326" hidden="1" x14ac:dyDescent="0.25"/>
    <row r="13327" hidden="1" x14ac:dyDescent="0.25"/>
    <row r="13328" hidden="1" x14ac:dyDescent="0.25"/>
    <row r="13329" hidden="1" x14ac:dyDescent="0.25"/>
    <row r="13330" hidden="1" x14ac:dyDescent="0.25"/>
    <row r="13331" hidden="1" x14ac:dyDescent="0.25"/>
    <row r="13332" hidden="1" x14ac:dyDescent="0.25"/>
    <row r="13333" hidden="1" x14ac:dyDescent="0.25"/>
    <row r="13334" hidden="1" x14ac:dyDescent="0.25"/>
    <row r="13335" hidden="1" x14ac:dyDescent="0.25"/>
    <row r="13336" hidden="1" x14ac:dyDescent="0.25"/>
    <row r="13337" hidden="1" x14ac:dyDescent="0.25"/>
    <row r="13338" hidden="1" x14ac:dyDescent="0.25"/>
    <row r="13339" hidden="1" x14ac:dyDescent="0.25"/>
    <row r="13340" hidden="1" x14ac:dyDescent="0.25"/>
    <row r="13341" hidden="1" x14ac:dyDescent="0.25"/>
    <row r="13342" hidden="1" x14ac:dyDescent="0.25"/>
    <row r="13343" hidden="1" x14ac:dyDescent="0.25"/>
    <row r="13344" hidden="1" x14ac:dyDescent="0.25"/>
    <row r="13345" hidden="1" x14ac:dyDescent="0.25"/>
    <row r="13346" hidden="1" x14ac:dyDescent="0.25"/>
    <row r="13347" hidden="1" x14ac:dyDescent="0.25"/>
    <row r="13348" hidden="1" x14ac:dyDescent="0.25"/>
    <row r="13349" hidden="1" x14ac:dyDescent="0.25"/>
    <row r="13350" hidden="1" x14ac:dyDescent="0.25"/>
    <row r="13351" hidden="1" x14ac:dyDescent="0.25"/>
    <row r="13352" hidden="1" x14ac:dyDescent="0.25"/>
    <row r="13353" hidden="1" x14ac:dyDescent="0.25"/>
    <row r="13354" hidden="1" x14ac:dyDescent="0.25"/>
    <row r="13355" hidden="1" x14ac:dyDescent="0.25"/>
    <row r="13356" hidden="1" x14ac:dyDescent="0.25"/>
    <row r="13357" hidden="1" x14ac:dyDescent="0.25"/>
    <row r="13358" hidden="1" x14ac:dyDescent="0.25"/>
    <row r="13359" hidden="1" x14ac:dyDescent="0.25"/>
    <row r="13360" hidden="1" x14ac:dyDescent="0.25"/>
    <row r="13361" hidden="1" x14ac:dyDescent="0.25"/>
    <row r="13362" hidden="1" x14ac:dyDescent="0.25"/>
    <row r="13363" hidden="1" x14ac:dyDescent="0.25"/>
    <row r="13364" hidden="1" x14ac:dyDescent="0.25"/>
    <row r="13365" hidden="1" x14ac:dyDescent="0.25"/>
    <row r="13366" hidden="1" x14ac:dyDescent="0.25"/>
    <row r="13367" hidden="1" x14ac:dyDescent="0.25"/>
    <row r="13368" hidden="1" x14ac:dyDescent="0.25"/>
    <row r="13369" hidden="1" x14ac:dyDescent="0.25"/>
    <row r="13370" hidden="1" x14ac:dyDescent="0.25"/>
    <row r="13371" hidden="1" x14ac:dyDescent="0.25"/>
    <row r="13372" hidden="1" x14ac:dyDescent="0.25"/>
    <row r="13373" hidden="1" x14ac:dyDescent="0.25"/>
    <row r="13374" hidden="1" x14ac:dyDescent="0.25"/>
    <row r="13375" hidden="1" x14ac:dyDescent="0.25"/>
    <row r="13376" hidden="1" x14ac:dyDescent="0.25"/>
    <row r="13377" hidden="1" x14ac:dyDescent="0.25"/>
    <row r="13378" hidden="1" x14ac:dyDescent="0.25"/>
    <row r="13379" hidden="1" x14ac:dyDescent="0.25"/>
    <row r="13380" hidden="1" x14ac:dyDescent="0.25"/>
    <row r="13381" hidden="1" x14ac:dyDescent="0.25"/>
    <row r="13382" hidden="1" x14ac:dyDescent="0.25"/>
    <row r="13383" hidden="1" x14ac:dyDescent="0.25"/>
    <row r="13384" hidden="1" x14ac:dyDescent="0.25"/>
    <row r="13385" hidden="1" x14ac:dyDescent="0.25"/>
    <row r="13386" hidden="1" x14ac:dyDescent="0.25"/>
    <row r="13387" hidden="1" x14ac:dyDescent="0.25"/>
    <row r="13388" hidden="1" x14ac:dyDescent="0.25"/>
    <row r="13389" hidden="1" x14ac:dyDescent="0.25"/>
    <row r="13390" hidden="1" x14ac:dyDescent="0.25"/>
    <row r="13391" hidden="1" x14ac:dyDescent="0.25"/>
    <row r="13392" hidden="1" x14ac:dyDescent="0.25"/>
    <row r="13393" hidden="1" x14ac:dyDescent="0.25"/>
    <row r="13394" hidden="1" x14ac:dyDescent="0.25"/>
    <row r="13395" hidden="1" x14ac:dyDescent="0.25"/>
    <row r="13396" hidden="1" x14ac:dyDescent="0.25"/>
    <row r="13397" hidden="1" x14ac:dyDescent="0.25"/>
    <row r="13398" hidden="1" x14ac:dyDescent="0.25"/>
    <row r="13399" hidden="1" x14ac:dyDescent="0.25"/>
    <row r="13400" hidden="1" x14ac:dyDescent="0.25"/>
    <row r="13401" hidden="1" x14ac:dyDescent="0.25"/>
    <row r="13402" hidden="1" x14ac:dyDescent="0.25"/>
    <row r="13403" hidden="1" x14ac:dyDescent="0.25"/>
    <row r="13404" hidden="1" x14ac:dyDescent="0.25"/>
    <row r="13405" hidden="1" x14ac:dyDescent="0.25"/>
    <row r="13406" hidden="1" x14ac:dyDescent="0.25"/>
    <row r="13407" hidden="1" x14ac:dyDescent="0.25"/>
    <row r="13408" hidden="1" x14ac:dyDescent="0.25"/>
    <row r="13409" hidden="1" x14ac:dyDescent="0.25"/>
    <row r="13410" hidden="1" x14ac:dyDescent="0.25"/>
    <row r="13411" hidden="1" x14ac:dyDescent="0.25"/>
    <row r="13412" hidden="1" x14ac:dyDescent="0.25"/>
    <row r="13413" hidden="1" x14ac:dyDescent="0.25"/>
    <row r="13414" hidden="1" x14ac:dyDescent="0.25"/>
    <row r="13415" hidden="1" x14ac:dyDescent="0.25"/>
    <row r="13416" hidden="1" x14ac:dyDescent="0.25"/>
    <row r="13417" hidden="1" x14ac:dyDescent="0.25"/>
    <row r="13418" hidden="1" x14ac:dyDescent="0.25"/>
    <row r="13419" hidden="1" x14ac:dyDescent="0.25"/>
    <row r="13420" hidden="1" x14ac:dyDescent="0.25"/>
    <row r="13421" hidden="1" x14ac:dyDescent="0.25"/>
    <row r="13422" hidden="1" x14ac:dyDescent="0.25"/>
    <row r="13423" hidden="1" x14ac:dyDescent="0.25"/>
    <row r="13424" hidden="1" x14ac:dyDescent="0.25"/>
    <row r="13425" hidden="1" x14ac:dyDescent="0.25"/>
    <row r="13426" hidden="1" x14ac:dyDescent="0.25"/>
    <row r="13427" hidden="1" x14ac:dyDescent="0.25"/>
    <row r="13428" hidden="1" x14ac:dyDescent="0.25"/>
    <row r="13429" hidden="1" x14ac:dyDescent="0.25"/>
    <row r="13430" hidden="1" x14ac:dyDescent="0.25"/>
    <row r="13431" hidden="1" x14ac:dyDescent="0.25"/>
    <row r="13432" hidden="1" x14ac:dyDescent="0.25"/>
    <row r="13433" hidden="1" x14ac:dyDescent="0.25"/>
    <row r="13434" hidden="1" x14ac:dyDescent="0.25"/>
    <row r="13435" hidden="1" x14ac:dyDescent="0.25"/>
    <row r="13436" hidden="1" x14ac:dyDescent="0.25"/>
    <row r="13437" hidden="1" x14ac:dyDescent="0.25"/>
    <row r="13438" hidden="1" x14ac:dyDescent="0.25"/>
    <row r="13439" hidden="1" x14ac:dyDescent="0.25"/>
    <row r="13440" hidden="1" x14ac:dyDescent="0.25"/>
    <row r="13441" hidden="1" x14ac:dyDescent="0.25"/>
    <row r="13442" hidden="1" x14ac:dyDescent="0.25"/>
    <row r="13443" hidden="1" x14ac:dyDescent="0.25"/>
    <row r="13444" hidden="1" x14ac:dyDescent="0.25"/>
    <row r="13445" hidden="1" x14ac:dyDescent="0.25"/>
    <row r="13446" hidden="1" x14ac:dyDescent="0.25"/>
    <row r="13447" hidden="1" x14ac:dyDescent="0.25"/>
    <row r="13448" hidden="1" x14ac:dyDescent="0.25"/>
    <row r="13449" hidden="1" x14ac:dyDescent="0.25"/>
    <row r="13450" hidden="1" x14ac:dyDescent="0.25"/>
    <row r="13451" hidden="1" x14ac:dyDescent="0.25"/>
    <row r="13452" hidden="1" x14ac:dyDescent="0.25"/>
    <row r="13453" hidden="1" x14ac:dyDescent="0.25"/>
    <row r="13454" hidden="1" x14ac:dyDescent="0.25"/>
    <row r="13455" hidden="1" x14ac:dyDescent="0.25"/>
    <row r="13456" hidden="1" x14ac:dyDescent="0.25"/>
    <row r="13457" hidden="1" x14ac:dyDescent="0.25"/>
    <row r="13458" hidden="1" x14ac:dyDescent="0.25"/>
    <row r="13459" hidden="1" x14ac:dyDescent="0.25"/>
    <row r="13460" hidden="1" x14ac:dyDescent="0.25"/>
    <row r="13461" hidden="1" x14ac:dyDescent="0.25"/>
    <row r="13462" hidden="1" x14ac:dyDescent="0.25"/>
    <row r="13463" hidden="1" x14ac:dyDescent="0.25"/>
    <row r="13464" hidden="1" x14ac:dyDescent="0.25"/>
    <row r="13465" hidden="1" x14ac:dyDescent="0.25"/>
    <row r="13466" hidden="1" x14ac:dyDescent="0.25"/>
    <row r="13467" hidden="1" x14ac:dyDescent="0.25"/>
    <row r="13468" hidden="1" x14ac:dyDescent="0.25"/>
    <row r="13469" hidden="1" x14ac:dyDescent="0.25"/>
    <row r="13470" hidden="1" x14ac:dyDescent="0.25"/>
    <row r="13471" hidden="1" x14ac:dyDescent="0.25"/>
    <row r="13472" hidden="1" x14ac:dyDescent="0.25"/>
    <row r="13473" hidden="1" x14ac:dyDescent="0.25"/>
    <row r="13474" hidden="1" x14ac:dyDescent="0.25"/>
    <row r="13475" hidden="1" x14ac:dyDescent="0.25"/>
    <row r="13476" hidden="1" x14ac:dyDescent="0.25"/>
    <row r="13477" hidden="1" x14ac:dyDescent="0.25"/>
    <row r="13478" hidden="1" x14ac:dyDescent="0.25"/>
    <row r="13479" hidden="1" x14ac:dyDescent="0.25"/>
    <row r="13480" hidden="1" x14ac:dyDescent="0.25"/>
    <row r="13481" hidden="1" x14ac:dyDescent="0.25"/>
    <row r="13482" hidden="1" x14ac:dyDescent="0.25"/>
    <row r="13483" hidden="1" x14ac:dyDescent="0.25"/>
    <row r="13484" hidden="1" x14ac:dyDescent="0.25"/>
    <row r="13485" hidden="1" x14ac:dyDescent="0.25"/>
    <row r="13486" hidden="1" x14ac:dyDescent="0.25"/>
    <row r="13487" hidden="1" x14ac:dyDescent="0.25"/>
    <row r="13488" hidden="1" x14ac:dyDescent="0.25"/>
    <row r="13489" hidden="1" x14ac:dyDescent="0.25"/>
    <row r="13490" hidden="1" x14ac:dyDescent="0.25"/>
    <row r="13491" hidden="1" x14ac:dyDescent="0.25"/>
    <row r="13492" hidden="1" x14ac:dyDescent="0.25"/>
    <row r="13493" hidden="1" x14ac:dyDescent="0.25"/>
    <row r="13494" hidden="1" x14ac:dyDescent="0.25"/>
    <row r="13495" hidden="1" x14ac:dyDescent="0.25"/>
    <row r="13496" hidden="1" x14ac:dyDescent="0.25"/>
    <row r="13497" hidden="1" x14ac:dyDescent="0.25"/>
    <row r="13498" hidden="1" x14ac:dyDescent="0.25"/>
    <row r="13499" hidden="1" x14ac:dyDescent="0.25"/>
    <row r="13500" hidden="1" x14ac:dyDescent="0.25"/>
    <row r="13501" hidden="1" x14ac:dyDescent="0.25"/>
    <row r="13502" hidden="1" x14ac:dyDescent="0.25"/>
    <row r="13503" hidden="1" x14ac:dyDescent="0.25"/>
    <row r="13504" hidden="1" x14ac:dyDescent="0.25"/>
    <row r="13505" hidden="1" x14ac:dyDescent="0.25"/>
    <row r="13506" hidden="1" x14ac:dyDescent="0.25"/>
    <row r="13507" hidden="1" x14ac:dyDescent="0.25"/>
    <row r="13508" hidden="1" x14ac:dyDescent="0.25"/>
    <row r="13509" hidden="1" x14ac:dyDescent="0.25"/>
    <row r="13510" hidden="1" x14ac:dyDescent="0.25"/>
    <row r="13511" hidden="1" x14ac:dyDescent="0.25"/>
    <row r="13512" hidden="1" x14ac:dyDescent="0.25"/>
    <row r="13513" hidden="1" x14ac:dyDescent="0.25"/>
    <row r="13514" hidden="1" x14ac:dyDescent="0.25"/>
    <row r="13515" hidden="1" x14ac:dyDescent="0.25"/>
    <row r="13516" hidden="1" x14ac:dyDescent="0.25"/>
    <row r="13517" hidden="1" x14ac:dyDescent="0.25"/>
    <row r="13518" hidden="1" x14ac:dyDescent="0.25"/>
    <row r="13519" hidden="1" x14ac:dyDescent="0.25"/>
    <row r="13520" hidden="1" x14ac:dyDescent="0.25"/>
    <row r="13521" hidden="1" x14ac:dyDescent="0.25"/>
    <row r="13522" hidden="1" x14ac:dyDescent="0.25"/>
    <row r="13523" hidden="1" x14ac:dyDescent="0.25"/>
    <row r="13524" hidden="1" x14ac:dyDescent="0.25"/>
    <row r="13525" hidden="1" x14ac:dyDescent="0.25"/>
    <row r="13526" hidden="1" x14ac:dyDescent="0.25"/>
    <row r="13527" hidden="1" x14ac:dyDescent="0.25"/>
    <row r="13528" hidden="1" x14ac:dyDescent="0.25"/>
    <row r="13529" hidden="1" x14ac:dyDescent="0.25"/>
    <row r="13530" hidden="1" x14ac:dyDescent="0.25"/>
    <row r="13531" hidden="1" x14ac:dyDescent="0.25"/>
    <row r="13532" hidden="1" x14ac:dyDescent="0.25"/>
    <row r="13533" hidden="1" x14ac:dyDescent="0.25"/>
    <row r="13534" hidden="1" x14ac:dyDescent="0.25"/>
    <row r="13535" hidden="1" x14ac:dyDescent="0.25"/>
    <row r="13536" hidden="1" x14ac:dyDescent="0.25"/>
    <row r="13537" hidden="1" x14ac:dyDescent="0.25"/>
    <row r="13538" hidden="1" x14ac:dyDescent="0.25"/>
    <row r="13539" hidden="1" x14ac:dyDescent="0.25"/>
    <row r="13540" hidden="1" x14ac:dyDescent="0.25"/>
    <row r="13541" hidden="1" x14ac:dyDescent="0.25"/>
    <row r="13542" hidden="1" x14ac:dyDescent="0.25"/>
    <row r="13543" hidden="1" x14ac:dyDescent="0.25"/>
    <row r="13544" hidden="1" x14ac:dyDescent="0.25"/>
    <row r="13545" hidden="1" x14ac:dyDescent="0.25"/>
    <row r="13546" hidden="1" x14ac:dyDescent="0.25"/>
    <row r="13547" hidden="1" x14ac:dyDescent="0.25"/>
    <row r="13548" hidden="1" x14ac:dyDescent="0.25"/>
    <row r="13549" hidden="1" x14ac:dyDescent="0.25"/>
    <row r="13550" hidden="1" x14ac:dyDescent="0.25"/>
    <row r="13551" hidden="1" x14ac:dyDescent="0.25"/>
    <row r="13552" hidden="1" x14ac:dyDescent="0.25"/>
    <row r="13553" hidden="1" x14ac:dyDescent="0.25"/>
    <row r="13554" hidden="1" x14ac:dyDescent="0.25"/>
    <row r="13555" hidden="1" x14ac:dyDescent="0.25"/>
    <row r="13556" hidden="1" x14ac:dyDescent="0.25"/>
    <row r="13557" hidden="1" x14ac:dyDescent="0.25"/>
    <row r="13558" hidden="1" x14ac:dyDescent="0.25"/>
    <row r="13559" hidden="1" x14ac:dyDescent="0.25"/>
    <row r="13560" hidden="1" x14ac:dyDescent="0.25"/>
    <row r="13561" hidden="1" x14ac:dyDescent="0.25"/>
    <row r="13562" hidden="1" x14ac:dyDescent="0.25"/>
    <row r="13563" hidden="1" x14ac:dyDescent="0.25"/>
    <row r="13564" hidden="1" x14ac:dyDescent="0.25"/>
    <row r="13565" hidden="1" x14ac:dyDescent="0.25"/>
    <row r="13566" hidden="1" x14ac:dyDescent="0.25"/>
    <row r="13567" hidden="1" x14ac:dyDescent="0.25"/>
    <row r="13568" hidden="1" x14ac:dyDescent="0.25"/>
    <row r="13569" hidden="1" x14ac:dyDescent="0.25"/>
    <row r="13570" hidden="1" x14ac:dyDescent="0.25"/>
    <row r="13571" hidden="1" x14ac:dyDescent="0.25"/>
    <row r="13572" hidden="1" x14ac:dyDescent="0.25"/>
    <row r="13573" hidden="1" x14ac:dyDescent="0.25"/>
    <row r="13574" hidden="1" x14ac:dyDescent="0.25"/>
    <row r="13575" hidden="1" x14ac:dyDescent="0.25"/>
    <row r="13576" hidden="1" x14ac:dyDescent="0.25"/>
    <row r="13577" hidden="1" x14ac:dyDescent="0.25"/>
    <row r="13578" hidden="1" x14ac:dyDescent="0.25"/>
    <row r="13579" hidden="1" x14ac:dyDescent="0.25"/>
    <row r="13580" hidden="1" x14ac:dyDescent="0.25"/>
    <row r="13581" hidden="1" x14ac:dyDescent="0.25"/>
    <row r="13582" hidden="1" x14ac:dyDescent="0.25"/>
    <row r="13583" hidden="1" x14ac:dyDescent="0.25"/>
    <row r="13584" hidden="1" x14ac:dyDescent="0.25"/>
    <row r="13585" hidden="1" x14ac:dyDescent="0.25"/>
    <row r="13586" hidden="1" x14ac:dyDescent="0.25"/>
    <row r="13587" hidden="1" x14ac:dyDescent="0.25"/>
    <row r="13588" hidden="1" x14ac:dyDescent="0.25"/>
    <row r="13589" hidden="1" x14ac:dyDescent="0.25"/>
    <row r="13590" hidden="1" x14ac:dyDescent="0.25"/>
    <row r="13591" hidden="1" x14ac:dyDescent="0.25"/>
    <row r="13592" hidden="1" x14ac:dyDescent="0.25"/>
    <row r="13593" hidden="1" x14ac:dyDescent="0.25"/>
    <row r="13594" hidden="1" x14ac:dyDescent="0.25"/>
    <row r="13595" hidden="1" x14ac:dyDescent="0.25"/>
    <row r="13596" hidden="1" x14ac:dyDescent="0.25"/>
    <row r="13597" hidden="1" x14ac:dyDescent="0.25"/>
    <row r="13598" hidden="1" x14ac:dyDescent="0.25"/>
    <row r="13599" hidden="1" x14ac:dyDescent="0.25"/>
    <row r="13600" hidden="1" x14ac:dyDescent="0.25"/>
    <row r="13601" hidden="1" x14ac:dyDescent="0.25"/>
    <row r="13602" hidden="1" x14ac:dyDescent="0.25"/>
    <row r="13603" hidden="1" x14ac:dyDescent="0.25"/>
    <row r="13604" hidden="1" x14ac:dyDescent="0.25"/>
    <row r="13605" hidden="1" x14ac:dyDescent="0.25"/>
    <row r="13606" hidden="1" x14ac:dyDescent="0.25"/>
    <row r="13607" hidden="1" x14ac:dyDescent="0.25"/>
    <row r="13608" hidden="1" x14ac:dyDescent="0.25"/>
    <row r="13609" hidden="1" x14ac:dyDescent="0.25"/>
    <row r="13610" hidden="1" x14ac:dyDescent="0.25"/>
    <row r="13611" hidden="1" x14ac:dyDescent="0.25"/>
    <row r="13612" hidden="1" x14ac:dyDescent="0.25"/>
    <row r="13613" hidden="1" x14ac:dyDescent="0.25"/>
    <row r="13614" hidden="1" x14ac:dyDescent="0.25"/>
    <row r="13615" hidden="1" x14ac:dyDescent="0.25"/>
    <row r="13616" hidden="1" x14ac:dyDescent="0.25"/>
    <row r="13617" hidden="1" x14ac:dyDescent="0.25"/>
    <row r="13618" hidden="1" x14ac:dyDescent="0.25"/>
    <row r="13619" hidden="1" x14ac:dyDescent="0.25"/>
    <row r="13620" hidden="1" x14ac:dyDescent="0.25"/>
    <row r="13621" hidden="1" x14ac:dyDescent="0.25"/>
    <row r="13622" hidden="1" x14ac:dyDescent="0.25"/>
    <row r="13623" hidden="1" x14ac:dyDescent="0.25"/>
    <row r="13624" hidden="1" x14ac:dyDescent="0.25"/>
    <row r="13625" hidden="1" x14ac:dyDescent="0.25"/>
    <row r="13626" hidden="1" x14ac:dyDescent="0.25"/>
    <row r="13627" hidden="1" x14ac:dyDescent="0.25"/>
    <row r="13628" hidden="1" x14ac:dyDescent="0.25"/>
    <row r="13629" hidden="1" x14ac:dyDescent="0.25"/>
    <row r="13630" hidden="1" x14ac:dyDescent="0.25"/>
    <row r="13631" hidden="1" x14ac:dyDescent="0.25"/>
    <row r="13632" hidden="1" x14ac:dyDescent="0.25"/>
    <row r="13633" hidden="1" x14ac:dyDescent="0.25"/>
    <row r="13634" hidden="1" x14ac:dyDescent="0.25"/>
    <row r="13635" hidden="1" x14ac:dyDescent="0.25"/>
    <row r="13636" hidden="1" x14ac:dyDescent="0.25"/>
    <row r="13637" hidden="1" x14ac:dyDescent="0.25"/>
    <row r="13638" hidden="1" x14ac:dyDescent="0.25"/>
    <row r="13639" hidden="1" x14ac:dyDescent="0.25"/>
    <row r="13640" hidden="1" x14ac:dyDescent="0.25"/>
    <row r="13641" hidden="1" x14ac:dyDescent="0.25"/>
    <row r="13642" hidden="1" x14ac:dyDescent="0.25"/>
    <row r="13643" hidden="1" x14ac:dyDescent="0.25"/>
    <row r="13644" hidden="1" x14ac:dyDescent="0.25"/>
    <row r="13645" hidden="1" x14ac:dyDescent="0.25"/>
    <row r="13646" hidden="1" x14ac:dyDescent="0.25"/>
    <row r="13647" hidden="1" x14ac:dyDescent="0.25"/>
    <row r="13648" hidden="1" x14ac:dyDescent="0.25"/>
    <row r="13649" hidden="1" x14ac:dyDescent="0.25"/>
    <row r="13650" hidden="1" x14ac:dyDescent="0.25"/>
    <row r="13651" hidden="1" x14ac:dyDescent="0.25"/>
    <row r="13652" hidden="1" x14ac:dyDescent="0.25"/>
    <row r="13653" hidden="1" x14ac:dyDescent="0.25"/>
    <row r="13654" hidden="1" x14ac:dyDescent="0.25"/>
    <row r="13655" hidden="1" x14ac:dyDescent="0.25"/>
    <row r="13656" hidden="1" x14ac:dyDescent="0.25"/>
    <row r="13657" hidden="1" x14ac:dyDescent="0.25"/>
    <row r="13658" hidden="1" x14ac:dyDescent="0.25"/>
    <row r="13659" hidden="1" x14ac:dyDescent="0.25"/>
    <row r="13660" hidden="1" x14ac:dyDescent="0.25"/>
    <row r="13661" hidden="1" x14ac:dyDescent="0.25"/>
    <row r="13662" hidden="1" x14ac:dyDescent="0.25"/>
    <row r="13663" hidden="1" x14ac:dyDescent="0.25"/>
    <row r="13664" hidden="1" x14ac:dyDescent="0.25"/>
    <row r="13665" hidden="1" x14ac:dyDescent="0.25"/>
    <row r="13666" hidden="1" x14ac:dyDescent="0.25"/>
    <row r="13667" hidden="1" x14ac:dyDescent="0.25"/>
    <row r="13668" hidden="1" x14ac:dyDescent="0.25"/>
    <row r="13669" hidden="1" x14ac:dyDescent="0.25"/>
    <row r="13670" hidden="1" x14ac:dyDescent="0.25"/>
    <row r="13671" hidden="1" x14ac:dyDescent="0.25"/>
    <row r="13672" hidden="1" x14ac:dyDescent="0.25"/>
    <row r="13673" hidden="1" x14ac:dyDescent="0.25"/>
    <row r="13674" hidden="1" x14ac:dyDescent="0.25"/>
    <row r="13675" hidden="1" x14ac:dyDescent="0.25"/>
    <row r="13676" hidden="1" x14ac:dyDescent="0.25"/>
    <row r="13677" hidden="1" x14ac:dyDescent="0.25"/>
    <row r="13678" hidden="1" x14ac:dyDescent="0.25"/>
    <row r="13679" hidden="1" x14ac:dyDescent="0.25"/>
    <row r="13680" hidden="1" x14ac:dyDescent="0.25"/>
    <row r="13681" hidden="1" x14ac:dyDescent="0.25"/>
    <row r="13682" hidden="1" x14ac:dyDescent="0.25"/>
    <row r="13683" hidden="1" x14ac:dyDescent="0.25"/>
    <row r="13684" hidden="1" x14ac:dyDescent="0.25"/>
    <row r="13685" hidden="1" x14ac:dyDescent="0.25"/>
    <row r="13686" hidden="1" x14ac:dyDescent="0.25"/>
    <row r="13687" hidden="1" x14ac:dyDescent="0.25"/>
    <row r="13688" hidden="1" x14ac:dyDescent="0.25"/>
    <row r="13689" hidden="1" x14ac:dyDescent="0.25"/>
    <row r="13690" hidden="1" x14ac:dyDescent="0.25"/>
    <row r="13691" hidden="1" x14ac:dyDescent="0.25"/>
    <row r="13692" hidden="1" x14ac:dyDescent="0.25"/>
    <row r="13693" hidden="1" x14ac:dyDescent="0.25"/>
    <row r="13694" hidden="1" x14ac:dyDescent="0.25"/>
    <row r="13695" hidden="1" x14ac:dyDescent="0.25"/>
    <row r="13696" hidden="1" x14ac:dyDescent="0.25"/>
    <row r="13697" hidden="1" x14ac:dyDescent="0.25"/>
    <row r="13698" hidden="1" x14ac:dyDescent="0.25"/>
    <row r="13699" hidden="1" x14ac:dyDescent="0.25"/>
    <row r="13700" hidden="1" x14ac:dyDescent="0.25"/>
    <row r="13701" hidden="1" x14ac:dyDescent="0.25"/>
    <row r="13702" hidden="1" x14ac:dyDescent="0.25"/>
    <row r="13703" hidden="1" x14ac:dyDescent="0.25"/>
    <row r="13704" hidden="1" x14ac:dyDescent="0.25"/>
    <row r="13705" hidden="1" x14ac:dyDescent="0.25"/>
    <row r="13706" hidden="1" x14ac:dyDescent="0.25"/>
    <row r="13707" hidden="1" x14ac:dyDescent="0.25"/>
    <row r="13708" hidden="1" x14ac:dyDescent="0.25"/>
    <row r="13709" hidden="1" x14ac:dyDescent="0.25"/>
    <row r="13710" hidden="1" x14ac:dyDescent="0.25"/>
    <row r="13711" hidden="1" x14ac:dyDescent="0.25"/>
    <row r="13712" hidden="1" x14ac:dyDescent="0.25"/>
    <row r="13713" hidden="1" x14ac:dyDescent="0.25"/>
    <row r="13714" hidden="1" x14ac:dyDescent="0.25"/>
    <row r="13715" hidden="1" x14ac:dyDescent="0.25"/>
    <row r="13716" hidden="1" x14ac:dyDescent="0.25"/>
    <row r="13717" hidden="1" x14ac:dyDescent="0.25"/>
    <row r="13718" hidden="1" x14ac:dyDescent="0.25"/>
    <row r="13719" hidden="1" x14ac:dyDescent="0.25"/>
    <row r="13720" hidden="1" x14ac:dyDescent="0.25"/>
    <row r="13721" hidden="1" x14ac:dyDescent="0.25"/>
    <row r="13722" hidden="1" x14ac:dyDescent="0.25"/>
    <row r="13723" hidden="1" x14ac:dyDescent="0.25"/>
    <row r="13724" hidden="1" x14ac:dyDescent="0.25"/>
    <row r="13725" hidden="1" x14ac:dyDescent="0.25"/>
    <row r="13726" hidden="1" x14ac:dyDescent="0.25"/>
    <row r="13727" hidden="1" x14ac:dyDescent="0.25"/>
    <row r="13728" hidden="1" x14ac:dyDescent="0.25"/>
    <row r="13729" hidden="1" x14ac:dyDescent="0.25"/>
    <row r="13730" hidden="1" x14ac:dyDescent="0.25"/>
    <row r="13731" hidden="1" x14ac:dyDescent="0.25"/>
    <row r="13732" hidden="1" x14ac:dyDescent="0.25"/>
    <row r="13733" hidden="1" x14ac:dyDescent="0.25"/>
    <row r="13734" hidden="1" x14ac:dyDescent="0.25"/>
    <row r="13735" hidden="1" x14ac:dyDescent="0.25"/>
    <row r="13736" hidden="1" x14ac:dyDescent="0.25"/>
    <row r="13737" hidden="1" x14ac:dyDescent="0.25"/>
    <row r="13738" hidden="1" x14ac:dyDescent="0.25"/>
    <row r="13739" hidden="1" x14ac:dyDescent="0.25"/>
    <row r="13740" hidden="1" x14ac:dyDescent="0.25"/>
    <row r="13741" hidden="1" x14ac:dyDescent="0.25"/>
    <row r="13742" hidden="1" x14ac:dyDescent="0.25"/>
    <row r="13743" hidden="1" x14ac:dyDescent="0.25"/>
    <row r="13744" hidden="1" x14ac:dyDescent="0.25"/>
    <row r="13745" hidden="1" x14ac:dyDescent="0.25"/>
    <row r="13746" hidden="1" x14ac:dyDescent="0.25"/>
    <row r="13747" hidden="1" x14ac:dyDescent="0.25"/>
    <row r="13748" hidden="1" x14ac:dyDescent="0.25"/>
    <row r="13749" hidden="1" x14ac:dyDescent="0.25"/>
    <row r="13750" hidden="1" x14ac:dyDescent="0.25"/>
    <row r="13751" hidden="1" x14ac:dyDescent="0.25"/>
    <row r="13752" hidden="1" x14ac:dyDescent="0.25"/>
    <row r="13753" hidden="1" x14ac:dyDescent="0.25"/>
    <row r="13754" hidden="1" x14ac:dyDescent="0.25"/>
    <row r="13755" hidden="1" x14ac:dyDescent="0.25"/>
    <row r="13756" hidden="1" x14ac:dyDescent="0.25"/>
    <row r="13757" hidden="1" x14ac:dyDescent="0.25"/>
    <row r="13758" hidden="1" x14ac:dyDescent="0.25"/>
    <row r="13759" hidden="1" x14ac:dyDescent="0.25"/>
    <row r="13760" hidden="1" x14ac:dyDescent="0.25"/>
    <row r="13761" hidden="1" x14ac:dyDescent="0.25"/>
    <row r="13762" hidden="1" x14ac:dyDescent="0.25"/>
    <row r="13763" hidden="1" x14ac:dyDescent="0.25"/>
    <row r="13764" hidden="1" x14ac:dyDescent="0.25"/>
    <row r="13765" hidden="1" x14ac:dyDescent="0.25"/>
    <row r="13766" hidden="1" x14ac:dyDescent="0.25"/>
    <row r="13767" hidden="1" x14ac:dyDescent="0.25"/>
    <row r="13768" hidden="1" x14ac:dyDescent="0.25"/>
    <row r="13769" hidden="1" x14ac:dyDescent="0.25"/>
    <row r="13770" hidden="1" x14ac:dyDescent="0.25"/>
    <row r="13771" hidden="1" x14ac:dyDescent="0.25"/>
    <row r="13772" hidden="1" x14ac:dyDescent="0.25"/>
    <row r="13773" hidden="1" x14ac:dyDescent="0.25"/>
    <row r="13774" hidden="1" x14ac:dyDescent="0.25"/>
    <row r="13775" hidden="1" x14ac:dyDescent="0.25"/>
    <row r="13776" hidden="1" x14ac:dyDescent="0.25"/>
    <row r="13777" hidden="1" x14ac:dyDescent="0.25"/>
    <row r="13778" hidden="1" x14ac:dyDescent="0.25"/>
    <row r="13779" hidden="1" x14ac:dyDescent="0.25"/>
    <row r="13780" hidden="1" x14ac:dyDescent="0.25"/>
    <row r="13781" hidden="1" x14ac:dyDescent="0.25"/>
    <row r="13782" hidden="1" x14ac:dyDescent="0.25"/>
    <row r="13783" hidden="1" x14ac:dyDescent="0.25"/>
    <row r="13784" hidden="1" x14ac:dyDescent="0.25"/>
    <row r="13785" hidden="1" x14ac:dyDescent="0.25"/>
    <row r="13786" hidden="1" x14ac:dyDescent="0.25"/>
    <row r="13787" hidden="1" x14ac:dyDescent="0.25"/>
    <row r="13788" hidden="1" x14ac:dyDescent="0.25"/>
    <row r="13789" hidden="1" x14ac:dyDescent="0.25"/>
    <row r="13790" hidden="1" x14ac:dyDescent="0.25"/>
    <row r="13791" hidden="1" x14ac:dyDescent="0.25"/>
    <row r="13792" hidden="1" x14ac:dyDescent="0.25"/>
    <row r="13793" hidden="1" x14ac:dyDescent="0.25"/>
    <row r="13794" hidden="1" x14ac:dyDescent="0.25"/>
    <row r="13795" hidden="1" x14ac:dyDescent="0.25"/>
    <row r="13796" hidden="1" x14ac:dyDescent="0.25"/>
    <row r="13797" hidden="1" x14ac:dyDescent="0.25"/>
    <row r="13798" hidden="1" x14ac:dyDescent="0.25"/>
    <row r="13799" hidden="1" x14ac:dyDescent="0.25"/>
    <row r="13800" hidden="1" x14ac:dyDescent="0.25"/>
    <row r="13801" hidden="1" x14ac:dyDescent="0.25"/>
    <row r="13802" hidden="1" x14ac:dyDescent="0.25"/>
    <row r="13803" hidden="1" x14ac:dyDescent="0.25"/>
    <row r="13804" hidden="1" x14ac:dyDescent="0.25"/>
    <row r="13805" hidden="1" x14ac:dyDescent="0.25"/>
    <row r="13806" hidden="1" x14ac:dyDescent="0.25"/>
    <row r="13807" hidden="1" x14ac:dyDescent="0.25"/>
    <row r="13808" hidden="1" x14ac:dyDescent="0.25"/>
    <row r="13809" hidden="1" x14ac:dyDescent="0.25"/>
    <row r="13810" hidden="1" x14ac:dyDescent="0.25"/>
    <row r="13811" hidden="1" x14ac:dyDescent="0.25"/>
    <row r="13812" hidden="1" x14ac:dyDescent="0.25"/>
    <row r="13813" hidden="1" x14ac:dyDescent="0.25"/>
    <row r="13814" hidden="1" x14ac:dyDescent="0.25"/>
    <row r="13815" hidden="1" x14ac:dyDescent="0.25"/>
    <row r="13816" hidden="1" x14ac:dyDescent="0.25"/>
    <row r="13817" hidden="1" x14ac:dyDescent="0.25"/>
    <row r="13818" hidden="1" x14ac:dyDescent="0.25"/>
    <row r="13819" hidden="1" x14ac:dyDescent="0.25"/>
    <row r="13820" hidden="1" x14ac:dyDescent="0.25"/>
    <row r="13821" hidden="1" x14ac:dyDescent="0.25"/>
    <row r="13822" hidden="1" x14ac:dyDescent="0.25"/>
    <row r="13823" hidden="1" x14ac:dyDescent="0.25"/>
    <row r="13824" hidden="1" x14ac:dyDescent="0.25"/>
    <row r="13825" hidden="1" x14ac:dyDescent="0.25"/>
    <row r="13826" hidden="1" x14ac:dyDescent="0.25"/>
    <row r="13827" hidden="1" x14ac:dyDescent="0.25"/>
    <row r="13828" hidden="1" x14ac:dyDescent="0.25"/>
    <row r="13829" hidden="1" x14ac:dyDescent="0.25"/>
    <row r="13830" hidden="1" x14ac:dyDescent="0.25"/>
    <row r="13831" hidden="1" x14ac:dyDescent="0.25"/>
    <row r="13832" hidden="1" x14ac:dyDescent="0.25"/>
    <row r="13833" hidden="1" x14ac:dyDescent="0.25"/>
    <row r="13834" hidden="1" x14ac:dyDescent="0.25"/>
    <row r="13835" hidden="1" x14ac:dyDescent="0.25"/>
    <row r="13836" hidden="1" x14ac:dyDescent="0.25"/>
    <row r="13837" hidden="1" x14ac:dyDescent="0.25"/>
    <row r="13838" hidden="1" x14ac:dyDescent="0.25"/>
    <row r="13839" hidden="1" x14ac:dyDescent="0.25"/>
    <row r="13840" hidden="1" x14ac:dyDescent="0.25"/>
    <row r="13841" hidden="1" x14ac:dyDescent="0.25"/>
    <row r="13842" hidden="1" x14ac:dyDescent="0.25"/>
    <row r="13843" hidden="1" x14ac:dyDescent="0.25"/>
    <row r="13844" hidden="1" x14ac:dyDescent="0.25"/>
    <row r="13845" hidden="1" x14ac:dyDescent="0.25"/>
    <row r="13846" hidden="1" x14ac:dyDescent="0.25"/>
    <row r="13847" hidden="1" x14ac:dyDescent="0.25"/>
    <row r="13848" hidden="1" x14ac:dyDescent="0.25"/>
    <row r="13849" hidden="1" x14ac:dyDescent="0.25"/>
    <row r="13850" hidden="1" x14ac:dyDescent="0.25"/>
    <row r="13851" hidden="1" x14ac:dyDescent="0.25"/>
    <row r="13852" hidden="1" x14ac:dyDescent="0.25"/>
    <row r="13853" hidden="1" x14ac:dyDescent="0.25"/>
    <row r="13854" hidden="1" x14ac:dyDescent="0.25"/>
    <row r="13855" hidden="1" x14ac:dyDescent="0.25"/>
    <row r="13856" hidden="1" x14ac:dyDescent="0.25"/>
    <row r="13857" hidden="1" x14ac:dyDescent="0.25"/>
    <row r="13858" hidden="1" x14ac:dyDescent="0.25"/>
    <row r="13859" hidden="1" x14ac:dyDescent="0.25"/>
    <row r="13860" hidden="1" x14ac:dyDescent="0.25"/>
    <row r="13861" hidden="1" x14ac:dyDescent="0.25"/>
    <row r="13862" hidden="1" x14ac:dyDescent="0.25"/>
    <row r="13863" hidden="1" x14ac:dyDescent="0.25"/>
    <row r="13864" hidden="1" x14ac:dyDescent="0.25"/>
    <row r="13865" hidden="1" x14ac:dyDescent="0.25"/>
    <row r="13866" hidden="1" x14ac:dyDescent="0.25"/>
    <row r="13867" hidden="1" x14ac:dyDescent="0.25"/>
    <row r="13868" hidden="1" x14ac:dyDescent="0.25"/>
    <row r="13869" hidden="1" x14ac:dyDescent="0.25"/>
    <row r="13870" hidden="1" x14ac:dyDescent="0.25"/>
    <row r="13871" hidden="1" x14ac:dyDescent="0.25"/>
    <row r="13872" hidden="1" x14ac:dyDescent="0.25"/>
    <row r="13873" hidden="1" x14ac:dyDescent="0.25"/>
    <row r="13874" hidden="1" x14ac:dyDescent="0.25"/>
    <row r="13875" hidden="1" x14ac:dyDescent="0.25"/>
    <row r="13876" hidden="1" x14ac:dyDescent="0.25"/>
    <row r="13877" hidden="1" x14ac:dyDescent="0.25"/>
    <row r="13878" hidden="1" x14ac:dyDescent="0.25"/>
    <row r="13879" hidden="1" x14ac:dyDescent="0.25"/>
    <row r="13880" hidden="1" x14ac:dyDescent="0.25"/>
    <row r="13881" hidden="1" x14ac:dyDescent="0.25"/>
    <row r="13882" hidden="1" x14ac:dyDescent="0.25"/>
    <row r="13883" hidden="1" x14ac:dyDescent="0.25"/>
    <row r="13884" hidden="1" x14ac:dyDescent="0.25"/>
    <row r="13885" hidden="1" x14ac:dyDescent="0.25"/>
    <row r="13886" hidden="1" x14ac:dyDescent="0.25"/>
    <row r="13887" hidden="1" x14ac:dyDescent="0.25"/>
    <row r="13888" hidden="1" x14ac:dyDescent="0.25"/>
    <row r="13889" hidden="1" x14ac:dyDescent="0.25"/>
    <row r="13890" hidden="1" x14ac:dyDescent="0.25"/>
    <row r="13891" hidden="1" x14ac:dyDescent="0.25"/>
    <row r="13892" hidden="1" x14ac:dyDescent="0.25"/>
    <row r="13893" hidden="1" x14ac:dyDescent="0.25"/>
    <row r="13894" hidden="1" x14ac:dyDescent="0.25"/>
    <row r="13895" hidden="1" x14ac:dyDescent="0.25"/>
    <row r="13896" hidden="1" x14ac:dyDescent="0.25"/>
    <row r="13897" hidden="1" x14ac:dyDescent="0.25"/>
    <row r="13898" hidden="1" x14ac:dyDescent="0.25"/>
    <row r="13899" hidden="1" x14ac:dyDescent="0.25"/>
    <row r="13900" hidden="1" x14ac:dyDescent="0.25"/>
    <row r="13901" hidden="1" x14ac:dyDescent="0.25"/>
    <row r="13902" hidden="1" x14ac:dyDescent="0.25"/>
    <row r="13903" hidden="1" x14ac:dyDescent="0.25"/>
    <row r="13904" hidden="1" x14ac:dyDescent="0.25"/>
    <row r="13905" hidden="1" x14ac:dyDescent="0.25"/>
    <row r="13906" hidden="1" x14ac:dyDescent="0.25"/>
    <row r="13907" hidden="1" x14ac:dyDescent="0.25"/>
    <row r="13908" hidden="1" x14ac:dyDescent="0.25"/>
    <row r="13909" hidden="1" x14ac:dyDescent="0.25"/>
    <row r="13910" hidden="1" x14ac:dyDescent="0.25"/>
    <row r="13911" hidden="1" x14ac:dyDescent="0.25"/>
    <row r="13912" hidden="1" x14ac:dyDescent="0.25"/>
    <row r="13913" hidden="1" x14ac:dyDescent="0.25"/>
    <row r="13914" hidden="1" x14ac:dyDescent="0.25"/>
    <row r="13915" hidden="1" x14ac:dyDescent="0.25"/>
    <row r="13916" hidden="1" x14ac:dyDescent="0.25"/>
    <row r="13917" hidden="1" x14ac:dyDescent="0.25"/>
    <row r="13918" hidden="1" x14ac:dyDescent="0.25"/>
    <row r="13919" hidden="1" x14ac:dyDescent="0.25"/>
    <row r="13920" hidden="1" x14ac:dyDescent="0.25"/>
    <row r="13921" hidden="1" x14ac:dyDescent="0.25"/>
    <row r="13922" hidden="1" x14ac:dyDescent="0.25"/>
    <row r="13923" hidden="1" x14ac:dyDescent="0.25"/>
    <row r="13924" hidden="1" x14ac:dyDescent="0.25"/>
    <row r="13925" hidden="1" x14ac:dyDescent="0.25"/>
    <row r="13926" hidden="1" x14ac:dyDescent="0.25"/>
    <row r="13927" hidden="1" x14ac:dyDescent="0.25"/>
    <row r="13928" hidden="1" x14ac:dyDescent="0.25"/>
    <row r="13929" hidden="1" x14ac:dyDescent="0.25"/>
    <row r="13930" hidden="1" x14ac:dyDescent="0.25"/>
    <row r="13931" hidden="1" x14ac:dyDescent="0.25"/>
    <row r="13932" hidden="1" x14ac:dyDescent="0.25"/>
    <row r="13933" hidden="1" x14ac:dyDescent="0.25"/>
    <row r="13934" hidden="1" x14ac:dyDescent="0.25"/>
    <row r="13935" hidden="1" x14ac:dyDescent="0.25"/>
    <row r="13936" hidden="1" x14ac:dyDescent="0.25"/>
    <row r="13937" hidden="1" x14ac:dyDescent="0.25"/>
    <row r="13938" hidden="1" x14ac:dyDescent="0.25"/>
    <row r="13939" hidden="1" x14ac:dyDescent="0.25"/>
    <row r="13940" hidden="1" x14ac:dyDescent="0.25"/>
    <row r="13941" hidden="1" x14ac:dyDescent="0.25"/>
    <row r="13942" hidden="1" x14ac:dyDescent="0.25"/>
    <row r="13943" hidden="1" x14ac:dyDescent="0.25"/>
    <row r="13944" hidden="1" x14ac:dyDescent="0.25"/>
    <row r="13945" hidden="1" x14ac:dyDescent="0.25"/>
    <row r="13946" hidden="1" x14ac:dyDescent="0.25"/>
    <row r="13947" hidden="1" x14ac:dyDescent="0.25"/>
    <row r="13948" hidden="1" x14ac:dyDescent="0.25"/>
    <row r="13949" hidden="1" x14ac:dyDescent="0.25"/>
    <row r="13950" hidden="1" x14ac:dyDescent="0.25"/>
    <row r="13951" hidden="1" x14ac:dyDescent="0.25"/>
    <row r="13952" hidden="1" x14ac:dyDescent="0.25"/>
    <row r="13953" hidden="1" x14ac:dyDescent="0.25"/>
    <row r="13954" hidden="1" x14ac:dyDescent="0.25"/>
    <row r="13955" hidden="1" x14ac:dyDescent="0.25"/>
    <row r="13956" hidden="1" x14ac:dyDescent="0.25"/>
    <row r="13957" hidden="1" x14ac:dyDescent="0.25"/>
    <row r="13958" hidden="1" x14ac:dyDescent="0.25"/>
    <row r="13959" hidden="1" x14ac:dyDescent="0.25"/>
    <row r="13960" hidden="1" x14ac:dyDescent="0.25"/>
    <row r="13961" hidden="1" x14ac:dyDescent="0.25"/>
    <row r="13962" hidden="1" x14ac:dyDescent="0.25"/>
    <row r="13963" hidden="1" x14ac:dyDescent="0.25"/>
    <row r="13964" hidden="1" x14ac:dyDescent="0.25"/>
    <row r="13965" hidden="1" x14ac:dyDescent="0.25"/>
    <row r="13966" hidden="1" x14ac:dyDescent="0.25"/>
    <row r="13967" hidden="1" x14ac:dyDescent="0.25"/>
    <row r="13968" hidden="1" x14ac:dyDescent="0.25"/>
    <row r="13969" hidden="1" x14ac:dyDescent="0.25"/>
    <row r="13970" hidden="1" x14ac:dyDescent="0.25"/>
    <row r="13971" hidden="1" x14ac:dyDescent="0.25"/>
    <row r="13972" hidden="1" x14ac:dyDescent="0.25"/>
    <row r="13973" hidden="1" x14ac:dyDescent="0.25"/>
    <row r="13974" hidden="1" x14ac:dyDescent="0.25"/>
    <row r="13975" hidden="1" x14ac:dyDescent="0.25"/>
    <row r="13976" hidden="1" x14ac:dyDescent="0.25"/>
    <row r="13977" hidden="1" x14ac:dyDescent="0.25"/>
    <row r="13978" hidden="1" x14ac:dyDescent="0.25"/>
    <row r="13979" hidden="1" x14ac:dyDescent="0.25"/>
    <row r="13980" hidden="1" x14ac:dyDescent="0.25"/>
    <row r="13981" hidden="1" x14ac:dyDescent="0.25"/>
    <row r="13982" hidden="1" x14ac:dyDescent="0.25"/>
    <row r="13983" hidden="1" x14ac:dyDescent="0.25"/>
    <row r="13984" hidden="1" x14ac:dyDescent="0.25"/>
    <row r="13985" hidden="1" x14ac:dyDescent="0.25"/>
    <row r="13986" hidden="1" x14ac:dyDescent="0.25"/>
    <row r="13987" hidden="1" x14ac:dyDescent="0.25"/>
    <row r="13988" hidden="1" x14ac:dyDescent="0.25"/>
    <row r="13989" hidden="1" x14ac:dyDescent="0.25"/>
    <row r="13990" hidden="1" x14ac:dyDescent="0.25"/>
    <row r="13991" hidden="1" x14ac:dyDescent="0.25"/>
    <row r="13992" hidden="1" x14ac:dyDescent="0.25"/>
    <row r="13993" hidden="1" x14ac:dyDescent="0.25"/>
    <row r="13994" hidden="1" x14ac:dyDescent="0.25"/>
    <row r="13995" hidden="1" x14ac:dyDescent="0.25"/>
    <row r="13996" hidden="1" x14ac:dyDescent="0.25"/>
    <row r="13997" hidden="1" x14ac:dyDescent="0.25"/>
    <row r="13998" hidden="1" x14ac:dyDescent="0.25"/>
    <row r="13999" hidden="1" x14ac:dyDescent="0.25"/>
    <row r="14000" hidden="1" x14ac:dyDescent="0.25"/>
    <row r="14001" hidden="1" x14ac:dyDescent="0.25"/>
    <row r="14002" hidden="1" x14ac:dyDescent="0.25"/>
    <row r="14003" hidden="1" x14ac:dyDescent="0.25"/>
    <row r="14004" hidden="1" x14ac:dyDescent="0.25"/>
    <row r="14005" hidden="1" x14ac:dyDescent="0.25"/>
    <row r="14006" hidden="1" x14ac:dyDescent="0.25"/>
    <row r="14007" hidden="1" x14ac:dyDescent="0.25"/>
    <row r="14008" hidden="1" x14ac:dyDescent="0.25"/>
    <row r="14009" hidden="1" x14ac:dyDescent="0.25"/>
    <row r="14010" hidden="1" x14ac:dyDescent="0.25"/>
    <row r="14011" hidden="1" x14ac:dyDescent="0.25"/>
    <row r="14012" hidden="1" x14ac:dyDescent="0.25"/>
    <row r="14013" hidden="1" x14ac:dyDescent="0.25"/>
    <row r="14014" hidden="1" x14ac:dyDescent="0.25"/>
    <row r="14015" hidden="1" x14ac:dyDescent="0.25"/>
    <row r="14016" hidden="1" x14ac:dyDescent="0.25"/>
    <row r="14017" hidden="1" x14ac:dyDescent="0.25"/>
    <row r="14018" hidden="1" x14ac:dyDescent="0.25"/>
    <row r="14019" hidden="1" x14ac:dyDescent="0.25"/>
    <row r="14020" hidden="1" x14ac:dyDescent="0.25"/>
    <row r="14021" hidden="1" x14ac:dyDescent="0.25"/>
    <row r="14022" hidden="1" x14ac:dyDescent="0.25"/>
    <row r="14023" hidden="1" x14ac:dyDescent="0.25"/>
    <row r="14024" hidden="1" x14ac:dyDescent="0.25"/>
    <row r="14025" hidden="1" x14ac:dyDescent="0.25"/>
    <row r="14026" hidden="1" x14ac:dyDescent="0.25"/>
    <row r="14027" hidden="1" x14ac:dyDescent="0.25"/>
    <row r="14028" hidden="1" x14ac:dyDescent="0.25"/>
    <row r="14029" hidden="1" x14ac:dyDescent="0.25"/>
    <row r="14030" hidden="1" x14ac:dyDescent="0.25"/>
    <row r="14031" hidden="1" x14ac:dyDescent="0.25"/>
    <row r="14032" hidden="1" x14ac:dyDescent="0.25"/>
    <row r="14033" hidden="1" x14ac:dyDescent="0.25"/>
    <row r="14034" hidden="1" x14ac:dyDescent="0.25"/>
    <row r="14035" hidden="1" x14ac:dyDescent="0.25"/>
    <row r="14036" hidden="1" x14ac:dyDescent="0.25"/>
    <row r="14037" hidden="1" x14ac:dyDescent="0.25"/>
    <row r="14038" hidden="1" x14ac:dyDescent="0.25"/>
    <row r="14039" hidden="1" x14ac:dyDescent="0.25"/>
    <row r="14040" hidden="1" x14ac:dyDescent="0.25"/>
    <row r="14041" hidden="1" x14ac:dyDescent="0.25"/>
    <row r="14042" hidden="1" x14ac:dyDescent="0.25"/>
    <row r="14043" hidden="1" x14ac:dyDescent="0.25"/>
    <row r="14044" hidden="1" x14ac:dyDescent="0.25"/>
    <row r="14045" hidden="1" x14ac:dyDescent="0.25"/>
    <row r="14046" hidden="1" x14ac:dyDescent="0.25"/>
    <row r="14047" hidden="1" x14ac:dyDescent="0.25"/>
    <row r="14048" hidden="1" x14ac:dyDescent="0.25"/>
    <row r="14049" hidden="1" x14ac:dyDescent="0.25"/>
    <row r="14050" hidden="1" x14ac:dyDescent="0.25"/>
    <row r="14051" hidden="1" x14ac:dyDescent="0.25"/>
    <row r="14052" hidden="1" x14ac:dyDescent="0.25"/>
    <row r="14053" hidden="1" x14ac:dyDescent="0.25"/>
    <row r="14054" hidden="1" x14ac:dyDescent="0.25"/>
    <row r="14055" hidden="1" x14ac:dyDescent="0.25"/>
    <row r="14056" hidden="1" x14ac:dyDescent="0.25"/>
    <row r="14057" hidden="1" x14ac:dyDescent="0.25"/>
    <row r="14058" hidden="1" x14ac:dyDescent="0.25"/>
    <row r="14059" hidden="1" x14ac:dyDescent="0.25"/>
    <row r="14060" hidden="1" x14ac:dyDescent="0.25"/>
    <row r="14061" hidden="1" x14ac:dyDescent="0.25"/>
    <row r="14062" hidden="1" x14ac:dyDescent="0.25"/>
    <row r="14063" hidden="1" x14ac:dyDescent="0.25"/>
    <row r="14064" hidden="1" x14ac:dyDescent="0.25"/>
    <row r="14065" hidden="1" x14ac:dyDescent="0.25"/>
    <row r="14066" hidden="1" x14ac:dyDescent="0.25"/>
    <row r="14067" hidden="1" x14ac:dyDescent="0.25"/>
    <row r="14068" hidden="1" x14ac:dyDescent="0.25"/>
    <row r="14069" hidden="1" x14ac:dyDescent="0.25"/>
    <row r="14070" hidden="1" x14ac:dyDescent="0.25"/>
    <row r="14071" hidden="1" x14ac:dyDescent="0.25"/>
    <row r="14072" hidden="1" x14ac:dyDescent="0.25"/>
    <row r="14073" hidden="1" x14ac:dyDescent="0.25"/>
    <row r="14074" hidden="1" x14ac:dyDescent="0.25"/>
    <row r="14075" hidden="1" x14ac:dyDescent="0.25"/>
    <row r="14076" hidden="1" x14ac:dyDescent="0.25"/>
    <row r="14077" hidden="1" x14ac:dyDescent="0.25"/>
    <row r="14078" hidden="1" x14ac:dyDescent="0.25"/>
    <row r="14079" hidden="1" x14ac:dyDescent="0.25"/>
    <row r="14080" hidden="1" x14ac:dyDescent="0.25"/>
    <row r="14081" hidden="1" x14ac:dyDescent="0.25"/>
    <row r="14082" hidden="1" x14ac:dyDescent="0.25"/>
    <row r="14083" hidden="1" x14ac:dyDescent="0.25"/>
    <row r="14084" hidden="1" x14ac:dyDescent="0.25"/>
    <row r="14085" hidden="1" x14ac:dyDescent="0.25"/>
    <row r="14086" hidden="1" x14ac:dyDescent="0.25"/>
    <row r="14087" hidden="1" x14ac:dyDescent="0.25"/>
    <row r="14088" hidden="1" x14ac:dyDescent="0.25"/>
    <row r="14089" hidden="1" x14ac:dyDescent="0.25"/>
    <row r="14090" hidden="1" x14ac:dyDescent="0.25"/>
    <row r="14091" hidden="1" x14ac:dyDescent="0.25"/>
    <row r="14092" hidden="1" x14ac:dyDescent="0.25"/>
    <row r="14093" hidden="1" x14ac:dyDescent="0.25"/>
    <row r="14094" hidden="1" x14ac:dyDescent="0.25"/>
    <row r="14095" hidden="1" x14ac:dyDescent="0.25"/>
    <row r="14096" hidden="1" x14ac:dyDescent="0.25"/>
    <row r="14097" hidden="1" x14ac:dyDescent="0.25"/>
    <row r="14098" hidden="1" x14ac:dyDescent="0.25"/>
    <row r="14099" hidden="1" x14ac:dyDescent="0.25"/>
    <row r="14100" hidden="1" x14ac:dyDescent="0.25"/>
    <row r="14101" hidden="1" x14ac:dyDescent="0.25"/>
    <row r="14102" hidden="1" x14ac:dyDescent="0.25"/>
    <row r="14103" hidden="1" x14ac:dyDescent="0.25"/>
    <row r="14104" hidden="1" x14ac:dyDescent="0.25"/>
    <row r="14105" hidden="1" x14ac:dyDescent="0.25"/>
    <row r="14106" hidden="1" x14ac:dyDescent="0.25"/>
    <row r="14107" hidden="1" x14ac:dyDescent="0.25"/>
    <row r="14108" hidden="1" x14ac:dyDescent="0.25"/>
    <row r="14109" hidden="1" x14ac:dyDescent="0.25"/>
    <row r="14110" hidden="1" x14ac:dyDescent="0.25"/>
    <row r="14111" hidden="1" x14ac:dyDescent="0.25"/>
    <row r="14112" hidden="1" x14ac:dyDescent="0.25"/>
    <row r="14113" hidden="1" x14ac:dyDescent="0.25"/>
    <row r="14114" hidden="1" x14ac:dyDescent="0.25"/>
    <row r="14115" hidden="1" x14ac:dyDescent="0.25"/>
    <row r="14116" hidden="1" x14ac:dyDescent="0.25"/>
    <row r="14117" hidden="1" x14ac:dyDescent="0.25"/>
    <row r="14118" hidden="1" x14ac:dyDescent="0.25"/>
    <row r="14119" hidden="1" x14ac:dyDescent="0.25"/>
    <row r="14120" hidden="1" x14ac:dyDescent="0.25"/>
    <row r="14121" hidden="1" x14ac:dyDescent="0.25"/>
    <row r="14122" hidden="1" x14ac:dyDescent="0.25"/>
    <row r="14123" hidden="1" x14ac:dyDescent="0.25"/>
    <row r="14124" hidden="1" x14ac:dyDescent="0.25"/>
    <row r="14125" hidden="1" x14ac:dyDescent="0.25"/>
    <row r="14126" hidden="1" x14ac:dyDescent="0.25"/>
    <row r="14127" hidden="1" x14ac:dyDescent="0.25"/>
    <row r="14128" hidden="1" x14ac:dyDescent="0.25"/>
    <row r="14129" hidden="1" x14ac:dyDescent="0.25"/>
    <row r="14130" hidden="1" x14ac:dyDescent="0.25"/>
    <row r="14131" hidden="1" x14ac:dyDescent="0.25"/>
    <row r="14132" hidden="1" x14ac:dyDescent="0.25"/>
    <row r="14133" hidden="1" x14ac:dyDescent="0.25"/>
    <row r="14134" hidden="1" x14ac:dyDescent="0.25"/>
    <row r="14135" hidden="1" x14ac:dyDescent="0.25"/>
    <row r="14136" hidden="1" x14ac:dyDescent="0.25"/>
    <row r="14137" hidden="1" x14ac:dyDescent="0.25"/>
    <row r="14138" hidden="1" x14ac:dyDescent="0.25"/>
    <row r="14139" hidden="1" x14ac:dyDescent="0.25"/>
    <row r="14140" hidden="1" x14ac:dyDescent="0.25"/>
    <row r="14141" hidden="1" x14ac:dyDescent="0.25"/>
    <row r="14142" hidden="1" x14ac:dyDescent="0.25"/>
    <row r="14143" hidden="1" x14ac:dyDescent="0.25"/>
    <row r="14144" hidden="1" x14ac:dyDescent="0.25"/>
    <row r="14145" hidden="1" x14ac:dyDescent="0.25"/>
    <row r="14146" hidden="1" x14ac:dyDescent="0.25"/>
    <row r="14147" hidden="1" x14ac:dyDescent="0.25"/>
    <row r="14148" hidden="1" x14ac:dyDescent="0.25"/>
    <row r="14149" hidden="1" x14ac:dyDescent="0.25"/>
    <row r="14150" hidden="1" x14ac:dyDescent="0.25"/>
    <row r="14151" hidden="1" x14ac:dyDescent="0.25"/>
    <row r="14152" hidden="1" x14ac:dyDescent="0.25"/>
    <row r="14153" hidden="1" x14ac:dyDescent="0.25"/>
    <row r="14154" hidden="1" x14ac:dyDescent="0.25"/>
    <row r="14155" hidden="1" x14ac:dyDescent="0.25"/>
    <row r="14156" hidden="1" x14ac:dyDescent="0.25"/>
    <row r="14157" hidden="1" x14ac:dyDescent="0.25"/>
    <row r="14158" hidden="1" x14ac:dyDescent="0.25"/>
    <row r="14159" hidden="1" x14ac:dyDescent="0.25"/>
    <row r="14160" hidden="1" x14ac:dyDescent="0.25"/>
    <row r="14161" hidden="1" x14ac:dyDescent="0.25"/>
    <row r="14162" hidden="1" x14ac:dyDescent="0.25"/>
    <row r="14163" hidden="1" x14ac:dyDescent="0.25"/>
    <row r="14164" hidden="1" x14ac:dyDescent="0.25"/>
    <row r="14165" hidden="1" x14ac:dyDescent="0.25"/>
    <row r="14166" hidden="1" x14ac:dyDescent="0.25"/>
    <row r="14167" hidden="1" x14ac:dyDescent="0.25"/>
    <row r="14168" hidden="1" x14ac:dyDescent="0.25"/>
    <row r="14169" hidden="1" x14ac:dyDescent="0.25"/>
    <row r="14170" hidden="1" x14ac:dyDescent="0.25"/>
    <row r="14171" hidden="1" x14ac:dyDescent="0.25"/>
    <row r="14172" hidden="1" x14ac:dyDescent="0.25"/>
    <row r="14173" hidden="1" x14ac:dyDescent="0.25"/>
    <row r="14174" hidden="1" x14ac:dyDescent="0.25"/>
    <row r="14175" hidden="1" x14ac:dyDescent="0.25"/>
    <row r="14176" hidden="1" x14ac:dyDescent="0.25"/>
    <row r="14177" hidden="1" x14ac:dyDescent="0.25"/>
    <row r="14178" hidden="1" x14ac:dyDescent="0.25"/>
    <row r="14179" hidden="1" x14ac:dyDescent="0.25"/>
    <row r="14180" hidden="1" x14ac:dyDescent="0.25"/>
    <row r="14181" hidden="1" x14ac:dyDescent="0.25"/>
    <row r="14182" hidden="1" x14ac:dyDescent="0.25"/>
    <row r="14183" hidden="1" x14ac:dyDescent="0.25"/>
    <row r="14184" hidden="1" x14ac:dyDescent="0.25"/>
    <row r="14185" hidden="1" x14ac:dyDescent="0.25"/>
    <row r="14186" hidden="1" x14ac:dyDescent="0.25"/>
    <row r="14187" hidden="1" x14ac:dyDescent="0.25"/>
    <row r="14188" hidden="1" x14ac:dyDescent="0.25"/>
    <row r="14189" hidden="1" x14ac:dyDescent="0.25"/>
    <row r="14190" hidden="1" x14ac:dyDescent="0.25"/>
    <row r="14191" hidden="1" x14ac:dyDescent="0.25"/>
    <row r="14192" hidden="1" x14ac:dyDescent="0.25"/>
    <row r="14193" hidden="1" x14ac:dyDescent="0.25"/>
    <row r="14194" hidden="1" x14ac:dyDescent="0.25"/>
    <row r="14195" hidden="1" x14ac:dyDescent="0.25"/>
    <row r="14196" hidden="1" x14ac:dyDescent="0.25"/>
    <row r="14197" hidden="1" x14ac:dyDescent="0.25"/>
    <row r="14198" hidden="1" x14ac:dyDescent="0.25"/>
    <row r="14199" hidden="1" x14ac:dyDescent="0.25"/>
    <row r="14200" hidden="1" x14ac:dyDescent="0.25"/>
    <row r="14201" hidden="1" x14ac:dyDescent="0.25"/>
    <row r="14202" hidden="1" x14ac:dyDescent="0.25"/>
    <row r="14203" hidden="1" x14ac:dyDescent="0.25"/>
    <row r="14204" hidden="1" x14ac:dyDescent="0.25"/>
    <row r="14205" hidden="1" x14ac:dyDescent="0.25"/>
    <row r="14206" hidden="1" x14ac:dyDescent="0.25"/>
    <row r="14207" hidden="1" x14ac:dyDescent="0.25"/>
    <row r="14208" hidden="1" x14ac:dyDescent="0.25"/>
    <row r="14209" hidden="1" x14ac:dyDescent="0.25"/>
    <row r="14210" hidden="1" x14ac:dyDescent="0.25"/>
    <row r="14211" hidden="1" x14ac:dyDescent="0.25"/>
    <row r="14212" hidden="1" x14ac:dyDescent="0.25"/>
    <row r="14213" hidden="1" x14ac:dyDescent="0.25"/>
    <row r="14214" hidden="1" x14ac:dyDescent="0.25"/>
    <row r="14215" hidden="1" x14ac:dyDescent="0.25"/>
    <row r="14216" hidden="1" x14ac:dyDescent="0.25"/>
    <row r="14217" hidden="1" x14ac:dyDescent="0.25"/>
    <row r="14218" hidden="1" x14ac:dyDescent="0.25"/>
    <row r="14219" hidden="1" x14ac:dyDescent="0.25"/>
    <row r="14220" hidden="1" x14ac:dyDescent="0.25"/>
    <row r="14221" hidden="1" x14ac:dyDescent="0.25"/>
    <row r="14222" hidden="1" x14ac:dyDescent="0.25"/>
    <row r="14223" hidden="1" x14ac:dyDescent="0.25"/>
    <row r="14224" hidden="1" x14ac:dyDescent="0.25"/>
    <row r="14225" hidden="1" x14ac:dyDescent="0.25"/>
    <row r="14226" hidden="1" x14ac:dyDescent="0.25"/>
    <row r="14227" hidden="1" x14ac:dyDescent="0.25"/>
    <row r="14228" hidden="1" x14ac:dyDescent="0.25"/>
    <row r="14229" hidden="1" x14ac:dyDescent="0.25"/>
    <row r="14230" hidden="1" x14ac:dyDescent="0.25"/>
    <row r="14231" hidden="1" x14ac:dyDescent="0.25"/>
    <row r="14232" hidden="1" x14ac:dyDescent="0.25"/>
    <row r="14233" hidden="1" x14ac:dyDescent="0.25"/>
    <row r="14234" hidden="1" x14ac:dyDescent="0.25"/>
    <row r="14235" hidden="1" x14ac:dyDescent="0.25"/>
    <row r="14236" hidden="1" x14ac:dyDescent="0.25"/>
    <row r="14237" hidden="1" x14ac:dyDescent="0.25"/>
    <row r="14238" hidden="1" x14ac:dyDescent="0.25"/>
    <row r="14239" hidden="1" x14ac:dyDescent="0.25"/>
    <row r="14240" hidden="1" x14ac:dyDescent="0.25"/>
    <row r="14241" hidden="1" x14ac:dyDescent="0.25"/>
    <row r="14242" hidden="1" x14ac:dyDescent="0.25"/>
    <row r="14243" hidden="1" x14ac:dyDescent="0.25"/>
    <row r="14244" hidden="1" x14ac:dyDescent="0.25"/>
    <row r="14245" hidden="1" x14ac:dyDescent="0.25"/>
    <row r="14246" hidden="1" x14ac:dyDescent="0.25"/>
    <row r="14247" hidden="1" x14ac:dyDescent="0.25"/>
    <row r="14248" hidden="1" x14ac:dyDescent="0.25"/>
    <row r="14249" hidden="1" x14ac:dyDescent="0.25"/>
    <row r="14250" hidden="1" x14ac:dyDescent="0.25"/>
    <row r="14251" hidden="1" x14ac:dyDescent="0.25"/>
    <row r="14252" hidden="1" x14ac:dyDescent="0.25"/>
    <row r="14253" hidden="1" x14ac:dyDescent="0.25"/>
    <row r="14254" hidden="1" x14ac:dyDescent="0.25"/>
    <row r="14255" hidden="1" x14ac:dyDescent="0.25"/>
    <row r="14256" hidden="1" x14ac:dyDescent="0.25"/>
    <row r="14257" hidden="1" x14ac:dyDescent="0.25"/>
    <row r="14258" hidden="1" x14ac:dyDescent="0.25"/>
    <row r="14259" hidden="1" x14ac:dyDescent="0.25"/>
    <row r="14260" hidden="1" x14ac:dyDescent="0.25"/>
    <row r="14261" hidden="1" x14ac:dyDescent="0.25"/>
    <row r="14262" hidden="1" x14ac:dyDescent="0.25"/>
    <row r="14263" hidden="1" x14ac:dyDescent="0.25"/>
    <row r="14264" hidden="1" x14ac:dyDescent="0.25"/>
    <row r="14265" hidden="1" x14ac:dyDescent="0.25"/>
    <row r="14266" hidden="1" x14ac:dyDescent="0.25"/>
    <row r="14267" hidden="1" x14ac:dyDescent="0.25"/>
    <row r="14268" hidden="1" x14ac:dyDescent="0.25"/>
    <row r="14269" hidden="1" x14ac:dyDescent="0.25"/>
    <row r="14270" hidden="1" x14ac:dyDescent="0.25"/>
    <row r="14271" hidden="1" x14ac:dyDescent="0.25"/>
    <row r="14272" hidden="1" x14ac:dyDescent="0.25"/>
    <row r="14273" hidden="1" x14ac:dyDescent="0.25"/>
    <row r="14274" hidden="1" x14ac:dyDescent="0.25"/>
    <row r="14275" hidden="1" x14ac:dyDescent="0.25"/>
    <row r="14276" hidden="1" x14ac:dyDescent="0.25"/>
    <row r="14277" hidden="1" x14ac:dyDescent="0.25"/>
    <row r="14278" hidden="1" x14ac:dyDescent="0.25"/>
    <row r="14279" hidden="1" x14ac:dyDescent="0.25"/>
    <row r="14280" hidden="1" x14ac:dyDescent="0.25"/>
    <row r="14281" hidden="1" x14ac:dyDescent="0.25"/>
    <row r="14282" hidden="1" x14ac:dyDescent="0.25"/>
    <row r="14283" hidden="1" x14ac:dyDescent="0.25"/>
    <row r="14284" hidden="1" x14ac:dyDescent="0.25"/>
    <row r="14285" hidden="1" x14ac:dyDescent="0.25"/>
    <row r="14286" hidden="1" x14ac:dyDescent="0.25"/>
    <row r="14287" hidden="1" x14ac:dyDescent="0.25"/>
    <row r="14288" hidden="1" x14ac:dyDescent="0.25"/>
    <row r="14289" hidden="1" x14ac:dyDescent="0.25"/>
    <row r="14290" hidden="1" x14ac:dyDescent="0.25"/>
    <row r="14291" hidden="1" x14ac:dyDescent="0.25"/>
    <row r="14292" hidden="1" x14ac:dyDescent="0.25"/>
    <row r="14293" hidden="1" x14ac:dyDescent="0.25"/>
    <row r="14294" hidden="1" x14ac:dyDescent="0.25"/>
    <row r="14295" hidden="1" x14ac:dyDescent="0.25"/>
    <row r="14296" hidden="1" x14ac:dyDescent="0.25"/>
    <row r="14297" hidden="1" x14ac:dyDescent="0.25"/>
    <row r="14298" hidden="1" x14ac:dyDescent="0.25"/>
    <row r="14299" hidden="1" x14ac:dyDescent="0.25"/>
    <row r="14300" hidden="1" x14ac:dyDescent="0.25"/>
    <row r="14301" hidden="1" x14ac:dyDescent="0.25"/>
    <row r="14302" hidden="1" x14ac:dyDescent="0.25"/>
    <row r="14303" hidden="1" x14ac:dyDescent="0.25"/>
    <row r="14304" hidden="1" x14ac:dyDescent="0.25"/>
    <row r="14305" hidden="1" x14ac:dyDescent="0.25"/>
    <row r="14306" hidden="1" x14ac:dyDescent="0.25"/>
    <row r="14307" hidden="1" x14ac:dyDescent="0.25"/>
    <row r="14308" hidden="1" x14ac:dyDescent="0.25"/>
    <row r="14309" hidden="1" x14ac:dyDescent="0.25"/>
    <row r="14310" hidden="1" x14ac:dyDescent="0.25"/>
    <row r="14311" hidden="1" x14ac:dyDescent="0.25"/>
    <row r="14312" hidden="1" x14ac:dyDescent="0.25"/>
    <row r="14313" hidden="1" x14ac:dyDescent="0.25"/>
    <row r="14314" hidden="1" x14ac:dyDescent="0.25"/>
    <row r="14315" hidden="1" x14ac:dyDescent="0.25"/>
    <row r="14316" hidden="1" x14ac:dyDescent="0.25"/>
    <row r="14317" hidden="1" x14ac:dyDescent="0.25"/>
    <row r="14318" hidden="1" x14ac:dyDescent="0.25"/>
    <row r="14319" hidden="1" x14ac:dyDescent="0.25"/>
    <row r="14320" hidden="1" x14ac:dyDescent="0.25"/>
    <row r="14321" hidden="1" x14ac:dyDescent="0.25"/>
    <row r="14322" hidden="1" x14ac:dyDescent="0.25"/>
    <row r="14323" hidden="1" x14ac:dyDescent="0.25"/>
    <row r="14324" hidden="1" x14ac:dyDescent="0.25"/>
    <row r="14325" hidden="1" x14ac:dyDescent="0.25"/>
    <row r="14326" hidden="1" x14ac:dyDescent="0.25"/>
    <row r="14327" hidden="1" x14ac:dyDescent="0.25"/>
    <row r="14328" hidden="1" x14ac:dyDescent="0.25"/>
    <row r="14329" hidden="1" x14ac:dyDescent="0.25"/>
    <row r="14330" hidden="1" x14ac:dyDescent="0.25"/>
    <row r="14331" hidden="1" x14ac:dyDescent="0.25"/>
    <row r="14332" hidden="1" x14ac:dyDescent="0.25"/>
    <row r="14333" hidden="1" x14ac:dyDescent="0.25"/>
    <row r="14334" hidden="1" x14ac:dyDescent="0.25"/>
    <row r="14335" hidden="1" x14ac:dyDescent="0.25"/>
    <row r="14336" hidden="1" x14ac:dyDescent="0.25"/>
    <row r="14337" hidden="1" x14ac:dyDescent="0.25"/>
    <row r="14338" hidden="1" x14ac:dyDescent="0.25"/>
    <row r="14339" hidden="1" x14ac:dyDescent="0.25"/>
    <row r="14340" hidden="1" x14ac:dyDescent="0.25"/>
    <row r="14341" hidden="1" x14ac:dyDescent="0.25"/>
    <row r="14342" hidden="1" x14ac:dyDescent="0.25"/>
    <row r="14343" hidden="1" x14ac:dyDescent="0.25"/>
    <row r="14344" hidden="1" x14ac:dyDescent="0.25"/>
    <row r="14345" hidden="1" x14ac:dyDescent="0.25"/>
    <row r="14346" hidden="1" x14ac:dyDescent="0.25"/>
    <row r="14347" hidden="1" x14ac:dyDescent="0.25"/>
    <row r="14348" hidden="1" x14ac:dyDescent="0.25"/>
    <row r="14349" hidden="1" x14ac:dyDescent="0.25"/>
    <row r="14350" hidden="1" x14ac:dyDescent="0.25"/>
    <row r="14351" hidden="1" x14ac:dyDescent="0.25"/>
    <row r="14352" hidden="1" x14ac:dyDescent="0.25"/>
    <row r="14353" hidden="1" x14ac:dyDescent="0.25"/>
    <row r="14354" hidden="1" x14ac:dyDescent="0.25"/>
    <row r="14355" hidden="1" x14ac:dyDescent="0.25"/>
    <row r="14356" hidden="1" x14ac:dyDescent="0.25"/>
    <row r="14357" hidden="1" x14ac:dyDescent="0.25"/>
    <row r="14358" hidden="1" x14ac:dyDescent="0.25"/>
    <row r="14359" hidden="1" x14ac:dyDescent="0.25"/>
    <row r="14360" hidden="1" x14ac:dyDescent="0.25"/>
    <row r="14361" hidden="1" x14ac:dyDescent="0.25"/>
    <row r="14362" hidden="1" x14ac:dyDescent="0.25"/>
    <row r="14363" hidden="1" x14ac:dyDescent="0.25"/>
    <row r="14364" hidden="1" x14ac:dyDescent="0.25"/>
    <row r="14365" hidden="1" x14ac:dyDescent="0.25"/>
    <row r="14366" hidden="1" x14ac:dyDescent="0.25"/>
    <row r="14367" hidden="1" x14ac:dyDescent="0.25"/>
    <row r="14368" hidden="1" x14ac:dyDescent="0.25"/>
    <row r="14369" hidden="1" x14ac:dyDescent="0.25"/>
    <row r="14370" hidden="1" x14ac:dyDescent="0.25"/>
    <row r="14371" hidden="1" x14ac:dyDescent="0.25"/>
    <row r="14372" hidden="1" x14ac:dyDescent="0.25"/>
    <row r="14373" hidden="1" x14ac:dyDescent="0.25"/>
    <row r="14374" hidden="1" x14ac:dyDescent="0.25"/>
    <row r="14375" hidden="1" x14ac:dyDescent="0.25"/>
    <row r="14376" hidden="1" x14ac:dyDescent="0.25"/>
    <row r="14377" hidden="1" x14ac:dyDescent="0.25"/>
    <row r="14378" hidden="1" x14ac:dyDescent="0.25"/>
    <row r="14379" hidden="1" x14ac:dyDescent="0.25"/>
    <row r="14380" hidden="1" x14ac:dyDescent="0.25"/>
    <row r="14381" hidden="1" x14ac:dyDescent="0.25"/>
    <row r="14382" hidden="1" x14ac:dyDescent="0.25"/>
    <row r="14383" hidden="1" x14ac:dyDescent="0.25"/>
    <row r="14384" hidden="1" x14ac:dyDescent="0.25"/>
    <row r="14385" hidden="1" x14ac:dyDescent="0.25"/>
    <row r="14386" hidden="1" x14ac:dyDescent="0.25"/>
    <row r="14387" hidden="1" x14ac:dyDescent="0.25"/>
    <row r="14388" hidden="1" x14ac:dyDescent="0.25"/>
    <row r="14389" hidden="1" x14ac:dyDescent="0.25"/>
    <row r="14390" hidden="1" x14ac:dyDescent="0.25"/>
    <row r="14391" hidden="1" x14ac:dyDescent="0.25"/>
    <row r="14392" hidden="1" x14ac:dyDescent="0.25"/>
    <row r="14393" hidden="1" x14ac:dyDescent="0.25"/>
    <row r="14394" hidden="1" x14ac:dyDescent="0.25"/>
    <row r="14395" hidden="1" x14ac:dyDescent="0.25"/>
    <row r="14396" hidden="1" x14ac:dyDescent="0.25"/>
    <row r="14397" hidden="1" x14ac:dyDescent="0.25"/>
    <row r="14398" hidden="1" x14ac:dyDescent="0.25"/>
    <row r="14399" hidden="1" x14ac:dyDescent="0.25"/>
    <row r="14400" hidden="1" x14ac:dyDescent="0.25"/>
    <row r="14401" hidden="1" x14ac:dyDescent="0.25"/>
    <row r="14402" hidden="1" x14ac:dyDescent="0.25"/>
    <row r="14403" hidden="1" x14ac:dyDescent="0.25"/>
    <row r="14404" hidden="1" x14ac:dyDescent="0.25"/>
    <row r="14405" hidden="1" x14ac:dyDescent="0.25"/>
    <row r="14406" hidden="1" x14ac:dyDescent="0.25"/>
    <row r="14407" hidden="1" x14ac:dyDescent="0.25"/>
    <row r="14408" hidden="1" x14ac:dyDescent="0.25"/>
    <row r="14409" hidden="1" x14ac:dyDescent="0.25"/>
    <row r="14410" hidden="1" x14ac:dyDescent="0.25"/>
    <row r="14411" hidden="1" x14ac:dyDescent="0.25"/>
    <row r="14412" hidden="1" x14ac:dyDescent="0.25"/>
    <row r="14413" hidden="1" x14ac:dyDescent="0.25"/>
    <row r="14414" hidden="1" x14ac:dyDescent="0.25"/>
    <row r="14415" hidden="1" x14ac:dyDescent="0.25"/>
    <row r="14416" hidden="1" x14ac:dyDescent="0.25"/>
    <row r="14417" hidden="1" x14ac:dyDescent="0.25"/>
    <row r="14418" hidden="1" x14ac:dyDescent="0.25"/>
    <row r="14419" hidden="1" x14ac:dyDescent="0.25"/>
    <row r="14420" hidden="1" x14ac:dyDescent="0.25"/>
    <row r="14421" hidden="1" x14ac:dyDescent="0.25"/>
    <row r="14422" hidden="1" x14ac:dyDescent="0.25"/>
    <row r="14423" hidden="1" x14ac:dyDescent="0.25"/>
    <row r="14424" hidden="1" x14ac:dyDescent="0.25"/>
    <row r="14425" hidden="1" x14ac:dyDescent="0.25"/>
    <row r="14426" hidden="1" x14ac:dyDescent="0.25"/>
    <row r="14427" hidden="1" x14ac:dyDescent="0.25"/>
    <row r="14428" hidden="1" x14ac:dyDescent="0.25"/>
    <row r="14429" hidden="1" x14ac:dyDescent="0.25"/>
    <row r="14430" hidden="1" x14ac:dyDescent="0.25"/>
    <row r="14431" hidden="1" x14ac:dyDescent="0.25"/>
    <row r="14432" hidden="1" x14ac:dyDescent="0.25"/>
    <row r="14433" hidden="1" x14ac:dyDescent="0.25"/>
    <row r="14434" hidden="1" x14ac:dyDescent="0.25"/>
    <row r="14435" hidden="1" x14ac:dyDescent="0.25"/>
    <row r="14436" hidden="1" x14ac:dyDescent="0.25"/>
    <row r="14437" hidden="1" x14ac:dyDescent="0.25"/>
    <row r="14438" hidden="1" x14ac:dyDescent="0.25"/>
    <row r="14439" hidden="1" x14ac:dyDescent="0.25"/>
    <row r="14440" hidden="1" x14ac:dyDescent="0.25"/>
    <row r="14441" hidden="1" x14ac:dyDescent="0.25"/>
    <row r="14442" hidden="1" x14ac:dyDescent="0.25"/>
    <row r="14443" hidden="1" x14ac:dyDescent="0.25"/>
    <row r="14444" hidden="1" x14ac:dyDescent="0.25"/>
    <row r="14445" hidden="1" x14ac:dyDescent="0.25"/>
    <row r="14446" hidden="1" x14ac:dyDescent="0.25"/>
    <row r="14447" hidden="1" x14ac:dyDescent="0.25"/>
    <row r="14448" hidden="1" x14ac:dyDescent="0.25"/>
    <row r="14449" hidden="1" x14ac:dyDescent="0.25"/>
    <row r="14450" hidden="1" x14ac:dyDescent="0.25"/>
    <row r="14451" hidden="1" x14ac:dyDescent="0.25"/>
    <row r="14452" hidden="1" x14ac:dyDescent="0.25"/>
    <row r="14453" hidden="1" x14ac:dyDescent="0.25"/>
    <row r="14454" hidden="1" x14ac:dyDescent="0.25"/>
    <row r="14455" hidden="1" x14ac:dyDescent="0.25"/>
    <row r="14456" hidden="1" x14ac:dyDescent="0.25"/>
    <row r="14457" hidden="1" x14ac:dyDescent="0.25"/>
    <row r="14458" hidden="1" x14ac:dyDescent="0.25"/>
    <row r="14459" hidden="1" x14ac:dyDescent="0.25"/>
    <row r="14460" hidden="1" x14ac:dyDescent="0.25"/>
    <row r="14461" hidden="1" x14ac:dyDescent="0.25"/>
    <row r="14462" hidden="1" x14ac:dyDescent="0.25"/>
    <row r="14463" hidden="1" x14ac:dyDescent="0.25"/>
    <row r="14464" hidden="1" x14ac:dyDescent="0.25"/>
    <row r="14465" hidden="1" x14ac:dyDescent="0.25"/>
    <row r="14466" hidden="1" x14ac:dyDescent="0.25"/>
    <row r="14467" hidden="1" x14ac:dyDescent="0.25"/>
    <row r="14468" hidden="1" x14ac:dyDescent="0.25"/>
    <row r="14469" hidden="1" x14ac:dyDescent="0.25"/>
    <row r="14470" hidden="1" x14ac:dyDescent="0.25"/>
    <row r="14471" hidden="1" x14ac:dyDescent="0.25"/>
    <row r="14472" hidden="1" x14ac:dyDescent="0.25"/>
    <row r="14473" hidden="1" x14ac:dyDescent="0.25"/>
    <row r="14474" hidden="1" x14ac:dyDescent="0.25"/>
    <row r="14475" hidden="1" x14ac:dyDescent="0.25"/>
    <row r="14476" hidden="1" x14ac:dyDescent="0.25"/>
    <row r="14477" hidden="1" x14ac:dyDescent="0.25"/>
    <row r="14478" hidden="1" x14ac:dyDescent="0.25"/>
    <row r="14479" hidden="1" x14ac:dyDescent="0.25"/>
    <row r="14480" hidden="1" x14ac:dyDescent="0.25"/>
    <row r="14481" hidden="1" x14ac:dyDescent="0.25"/>
    <row r="14482" hidden="1" x14ac:dyDescent="0.25"/>
    <row r="14483" hidden="1" x14ac:dyDescent="0.25"/>
    <row r="14484" hidden="1" x14ac:dyDescent="0.25"/>
    <row r="14485" hidden="1" x14ac:dyDescent="0.25"/>
    <row r="14486" hidden="1" x14ac:dyDescent="0.25"/>
    <row r="14487" hidden="1" x14ac:dyDescent="0.25"/>
    <row r="14488" hidden="1" x14ac:dyDescent="0.25"/>
    <row r="14489" hidden="1" x14ac:dyDescent="0.25"/>
    <row r="14490" hidden="1" x14ac:dyDescent="0.25"/>
    <row r="14491" hidden="1" x14ac:dyDescent="0.25"/>
    <row r="14492" hidden="1" x14ac:dyDescent="0.25"/>
    <row r="14493" hidden="1" x14ac:dyDescent="0.25"/>
    <row r="14494" hidden="1" x14ac:dyDescent="0.25"/>
    <row r="14495" hidden="1" x14ac:dyDescent="0.25"/>
    <row r="14496" hidden="1" x14ac:dyDescent="0.25"/>
    <row r="14497" hidden="1" x14ac:dyDescent="0.25"/>
    <row r="14498" hidden="1" x14ac:dyDescent="0.25"/>
    <row r="14499" hidden="1" x14ac:dyDescent="0.25"/>
    <row r="14500" hidden="1" x14ac:dyDescent="0.25"/>
    <row r="14501" hidden="1" x14ac:dyDescent="0.25"/>
    <row r="14502" hidden="1" x14ac:dyDescent="0.25"/>
    <row r="14503" hidden="1" x14ac:dyDescent="0.25"/>
    <row r="14504" hidden="1" x14ac:dyDescent="0.25"/>
    <row r="14505" hidden="1" x14ac:dyDescent="0.25"/>
    <row r="14506" hidden="1" x14ac:dyDescent="0.25"/>
    <row r="14507" hidden="1" x14ac:dyDescent="0.25"/>
    <row r="14508" hidden="1" x14ac:dyDescent="0.25"/>
    <row r="14509" hidden="1" x14ac:dyDescent="0.25"/>
    <row r="14510" hidden="1" x14ac:dyDescent="0.25"/>
    <row r="14511" hidden="1" x14ac:dyDescent="0.25"/>
    <row r="14512" hidden="1" x14ac:dyDescent="0.25"/>
    <row r="14513" hidden="1" x14ac:dyDescent="0.25"/>
    <row r="14514" hidden="1" x14ac:dyDescent="0.25"/>
    <row r="14515" hidden="1" x14ac:dyDescent="0.25"/>
    <row r="14516" hidden="1" x14ac:dyDescent="0.25"/>
    <row r="14517" hidden="1" x14ac:dyDescent="0.25"/>
    <row r="14518" hidden="1" x14ac:dyDescent="0.25"/>
    <row r="14519" hidden="1" x14ac:dyDescent="0.25"/>
    <row r="14520" hidden="1" x14ac:dyDescent="0.25"/>
    <row r="14521" hidden="1" x14ac:dyDescent="0.25"/>
    <row r="14522" hidden="1" x14ac:dyDescent="0.25"/>
    <row r="14523" hidden="1" x14ac:dyDescent="0.25"/>
    <row r="14524" hidden="1" x14ac:dyDescent="0.25"/>
    <row r="14525" hidden="1" x14ac:dyDescent="0.25"/>
    <row r="14526" hidden="1" x14ac:dyDescent="0.25"/>
    <row r="14527" hidden="1" x14ac:dyDescent="0.25"/>
    <row r="14528" hidden="1" x14ac:dyDescent="0.25"/>
    <row r="14529" hidden="1" x14ac:dyDescent="0.25"/>
    <row r="14530" hidden="1" x14ac:dyDescent="0.25"/>
    <row r="14531" hidden="1" x14ac:dyDescent="0.25"/>
    <row r="14532" hidden="1" x14ac:dyDescent="0.25"/>
    <row r="14533" hidden="1" x14ac:dyDescent="0.25"/>
    <row r="14534" hidden="1" x14ac:dyDescent="0.25"/>
    <row r="14535" hidden="1" x14ac:dyDescent="0.25"/>
    <row r="14536" hidden="1" x14ac:dyDescent="0.25"/>
    <row r="14537" hidden="1" x14ac:dyDescent="0.25"/>
    <row r="14538" hidden="1" x14ac:dyDescent="0.25"/>
    <row r="14539" hidden="1" x14ac:dyDescent="0.25"/>
    <row r="14540" hidden="1" x14ac:dyDescent="0.25"/>
    <row r="14541" hidden="1" x14ac:dyDescent="0.25"/>
    <row r="14542" hidden="1" x14ac:dyDescent="0.25"/>
    <row r="14543" hidden="1" x14ac:dyDescent="0.25"/>
    <row r="14544" hidden="1" x14ac:dyDescent="0.25"/>
    <row r="14545" hidden="1" x14ac:dyDescent="0.25"/>
    <row r="14546" hidden="1" x14ac:dyDescent="0.25"/>
    <row r="14547" hidden="1" x14ac:dyDescent="0.25"/>
    <row r="14548" hidden="1" x14ac:dyDescent="0.25"/>
    <row r="14549" hidden="1" x14ac:dyDescent="0.25"/>
    <row r="14550" hidden="1" x14ac:dyDescent="0.25"/>
    <row r="14551" hidden="1" x14ac:dyDescent="0.25"/>
    <row r="14552" hidden="1" x14ac:dyDescent="0.25"/>
    <row r="14553" hidden="1" x14ac:dyDescent="0.25"/>
    <row r="14554" hidden="1" x14ac:dyDescent="0.25"/>
    <row r="14555" hidden="1" x14ac:dyDescent="0.25"/>
    <row r="14556" hidden="1" x14ac:dyDescent="0.25"/>
    <row r="14557" hidden="1" x14ac:dyDescent="0.25"/>
    <row r="14558" hidden="1" x14ac:dyDescent="0.25"/>
    <row r="14559" hidden="1" x14ac:dyDescent="0.25"/>
    <row r="14560" hidden="1" x14ac:dyDescent="0.25"/>
    <row r="14561" hidden="1" x14ac:dyDescent="0.25"/>
    <row r="14562" hidden="1" x14ac:dyDescent="0.25"/>
    <row r="14563" hidden="1" x14ac:dyDescent="0.25"/>
    <row r="14564" hidden="1" x14ac:dyDescent="0.25"/>
    <row r="14565" hidden="1" x14ac:dyDescent="0.25"/>
    <row r="14566" hidden="1" x14ac:dyDescent="0.25"/>
    <row r="14567" hidden="1" x14ac:dyDescent="0.25"/>
    <row r="14568" hidden="1" x14ac:dyDescent="0.25"/>
    <row r="14569" hidden="1" x14ac:dyDescent="0.25"/>
    <row r="14570" hidden="1" x14ac:dyDescent="0.25"/>
    <row r="14571" hidden="1" x14ac:dyDescent="0.25"/>
    <row r="14572" hidden="1" x14ac:dyDescent="0.25"/>
    <row r="14573" hidden="1" x14ac:dyDescent="0.25"/>
    <row r="14574" hidden="1" x14ac:dyDescent="0.25"/>
    <row r="14575" hidden="1" x14ac:dyDescent="0.25"/>
    <row r="14576" hidden="1" x14ac:dyDescent="0.25"/>
    <row r="14577" hidden="1" x14ac:dyDescent="0.25"/>
    <row r="14578" hidden="1" x14ac:dyDescent="0.25"/>
    <row r="14579" hidden="1" x14ac:dyDescent="0.25"/>
    <row r="14580" hidden="1" x14ac:dyDescent="0.25"/>
    <row r="14581" hidden="1" x14ac:dyDescent="0.25"/>
    <row r="14582" hidden="1" x14ac:dyDescent="0.25"/>
    <row r="14583" hidden="1" x14ac:dyDescent="0.25"/>
    <row r="14584" hidden="1" x14ac:dyDescent="0.25"/>
    <row r="14585" hidden="1" x14ac:dyDescent="0.25"/>
    <row r="14586" hidden="1" x14ac:dyDescent="0.25"/>
    <row r="14587" hidden="1" x14ac:dyDescent="0.25"/>
    <row r="14588" hidden="1" x14ac:dyDescent="0.25"/>
    <row r="14589" hidden="1" x14ac:dyDescent="0.25"/>
    <row r="14590" hidden="1" x14ac:dyDescent="0.25"/>
    <row r="14591" hidden="1" x14ac:dyDescent="0.25"/>
    <row r="14592" hidden="1" x14ac:dyDescent="0.25"/>
    <row r="14593" hidden="1" x14ac:dyDescent="0.25"/>
    <row r="14594" hidden="1" x14ac:dyDescent="0.25"/>
    <row r="14595" hidden="1" x14ac:dyDescent="0.25"/>
    <row r="14596" hidden="1" x14ac:dyDescent="0.25"/>
    <row r="14597" hidden="1" x14ac:dyDescent="0.25"/>
    <row r="14598" hidden="1" x14ac:dyDescent="0.25"/>
    <row r="14599" hidden="1" x14ac:dyDescent="0.25"/>
    <row r="14600" hidden="1" x14ac:dyDescent="0.25"/>
    <row r="14601" hidden="1" x14ac:dyDescent="0.25"/>
    <row r="14602" hidden="1" x14ac:dyDescent="0.25"/>
    <row r="14603" hidden="1" x14ac:dyDescent="0.25"/>
    <row r="14604" hidden="1" x14ac:dyDescent="0.25"/>
    <row r="14605" hidden="1" x14ac:dyDescent="0.25"/>
    <row r="14606" hidden="1" x14ac:dyDescent="0.25"/>
    <row r="14607" hidden="1" x14ac:dyDescent="0.25"/>
    <row r="14608" hidden="1" x14ac:dyDescent="0.25"/>
    <row r="14609" hidden="1" x14ac:dyDescent="0.25"/>
    <row r="14610" hidden="1" x14ac:dyDescent="0.25"/>
    <row r="14611" hidden="1" x14ac:dyDescent="0.25"/>
    <row r="14612" hidden="1" x14ac:dyDescent="0.25"/>
    <row r="14613" hidden="1" x14ac:dyDescent="0.25"/>
    <row r="14614" hidden="1" x14ac:dyDescent="0.25"/>
    <row r="14615" hidden="1" x14ac:dyDescent="0.25"/>
    <row r="14616" hidden="1" x14ac:dyDescent="0.25"/>
    <row r="14617" hidden="1" x14ac:dyDescent="0.25"/>
    <row r="14618" hidden="1" x14ac:dyDescent="0.25"/>
    <row r="14619" hidden="1" x14ac:dyDescent="0.25"/>
    <row r="14620" hidden="1" x14ac:dyDescent="0.25"/>
    <row r="14621" hidden="1" x14ac:dyDescent="0.25"/>
    <row r="14622" hidden="1" x14ac:dyDescent="0.25"/>
    <row r="14623" hidden="1" x14ac:dyDescent="0.25"/>
    <row r="14624" hidden="1" x14ac:dyDescent="0.25"/>
    <row r="14625" hidden="1" x14ac:dyDescent="0.25"/>
    <row r="14626" hidden="1" x14ac:dyDescent="0.25"/>
    <row r="14627" hidden="1" x14ac:dyDescent="0.25"/>
    <row r="14628" hidden="1" x14ac:dyDescent="0.25"/>
    <row r="14629" hidden="1" x14ac:dyDescent="0.25"/>
    <row r="14630" hidden="1" x14ac:dyDescent="0.25"/>
    <row r="14631" hidden="1" x14ac:dyDescent="0.25"/>
    <row r="14632" hidden="1" x14ac:dyDescent="0.25"/>
    <row r="14633" hidden="1" x14ac:dyDescent="0.25"/>
    <row r="14634" hidden="1" x14ac:dyDescent="0.25"/>
    <row r="14635" hidden="1" x14ac:dyDescent="0.25"/>
    <row r="14636" hidden="1" x14ac:dyDescent="0.25"/>
    <row r="14637" hidden="1" x14ac:dyDescent="0.25"/>
    <row r="14638" hidden="1" x14ac:dyDescent="0.25"/>
    <row r="14639" hidden="1" x14ac:dyDescent="0.25"/>
    <row r="14640" hidden="1" x14ac:dyDescent="0.25"/>
    <row r="14641" hidden="1" x14ac:dyDescent="0.25"/>
    <row r="14642" hidden="1" x14ac:dyDescent="0.25"/>
    <row r="14643" hidden="1" x14ac:dyDescent="0.25"/>
    <row r="14644" hidden="1" x14ac:dyDescent="0.25"/>
    <row r="14645" hidden="1" x14ac:dyDescent="0.25"/>
    <row r="14646" hidden="1" x14ac:dyDescent="0.25"/>
    <row r="14647" hidden="1" x14ac:dyDescent="0.25"/>
    <row r="14648" hidden="1" x14ac:dyDescent="0.25"/>
    <row r="14649" hidden="1" x14ac:dyDescent="0.25"/>
    <row r="14650" hidden="1" x14ac:dyDescent="0.25"/>
    <row r="14651" hidden="1" x14ac:dyDescent="0.25"/>
    <row r="14652" hidden="1" x14ac:dyDescent="0.25"/>
    <row r="14653" hidden="1" x14ac:dyDescent="0.25"/>
    <row r="14654" hidden="1" x14ac:dyDescent="0.25"/>
    <row r="14655" hidden="1" x14ac:dyDescent="0.25"/>
    <row r="14656" hidden="1" x14ac:dyDescent="0.25"/>
    <row r="14657" hidden="1" x14ac:dyDescent="0.25"/>
    <row r="14658" hidden="1" x14ac:dyDescent="0.25"/>
    <row r="14659" hidden="1" x14ac:dyDescent="0.25"/>
    <row r="14660" hidden="1" x14ac:dyDescent="0.25"/>
    <row r="14661" hidden="1" x14ac:dyDescent="0.25"/>
    <row r="14662" hidden="1" x14ac:dyDescent="0.25"/>
    <row r="14663" hidden="1" x14ac:dyDescent="0.25"/>
    <row r="14664" hidden="1" x14ac:dyDescent="0.25"/>
    <row r="14665" hidden="1" x14ac:dyDescent="0.25"/>
    <row r="14666" hidden="1" x14ac:dyDescent="0.25"/>
    <row r="14667" hidden="1" x14ac:dyDescent="0.25"/>
    <row r="14668" hidden="1" x14ac:dyDescent="0.25"/>
    <row r="14669" hidden="1" x14ac:dyDescent="0.25"/>
    <row r="14670" hidden="1" x14ac:dyDescent="0.25"/>
    <row r="14671" hidden="1" x14ac:dyDescent="0.25"/>
    <row r="14672" hidden="1" x14ac:dyDescent="0.25"/>
    <row r="14673" hidden="1" x14ac:dyDescent="0.25"/>
    <row r="14674" hidden="1" x14ac:dyDescent="0.25"/>
    <row r="14675" hidden="1" x14ac:dyDescent="0.25"/>
    <row r="14676" hidden="1" x14ac:dyDescent="0.25"/>
    <row r="14677" hidden="1" x14ac:dyDescent="0.25"/>
    <row r="14678" hidden="1" x14ac:dyDescent="0.25"/>
    <row r="14679" hidden="1" x14ac:dyDescent="0.25"/>
    <row r="14680" hidden="1" x14ac:dyDescent="0.25"/>
    <row r="14681" hidden="1" x14ac:dyDescent="0.25"/>
    <row r="14682" hidden="1" x14ac:dyDescent="0.25"/>
    <row r="14683" hidden="1" x14ac:dyDescent="0.25"/>
    <row r="14684" hidden="1" x14ac:dyDescent="0.25"/>
    <row r="14685" hidden="1" x14ac:dyDescent="0.25"/>
    <row r="14686" hidden="1" x14ac:dyDescent="0.25"/>
    <row r="14687" hidden="1" x14ac:dyDescent="0.25"/>
    <row r="14688" hidden="1" x14ac:dyDescent="0.25"/>
    <row r="14689" hidden="1" x14ac:dyDescent="0.25"/>
    <row r="14690" hidden="1" x14ac:dyDescent="0.25"/>
    <row r="14691" hidden="1" x14ac:dyDescent="0.25"/>
    <row r="14692" hidden="1" x14ac:dyDescent="0.25"/>
    <row r="14693" hidden="1" x14ac:dyDescent="0.25"/>
    <row r="14694" hidden="1" x14ac:dyDescent="0.25"/>
    <row r="14695" hidden="1" x14ac:dyDescent="0.25"/>
    <row r="14696" hidden="1" x14ac:dyDescent="0.25"/>
    <row r="14697" hidden="1" x14ac:dyDescent="0.25"/>
    <row r="14698" hidden="1" x14ac:dyDescent="0.25"/>
    <row r="14699" hidden="1" x14ac:dyDescent="0.25"/>
    <row r="14700" hidden="1" x14ac:dyDescent="0.25"/>
    <row r="14701" hidden="1" x14ac:dyDescent="0.25"/>
    <row r="14702" hidden="1" x14ac:dyDescent="0.25"/>
    <row r="14703" hidden="1" x14ac:dyDescent="0.25"/>
    <row r="14704" hidden="1" x14ac:dyDescent="0.25"/>
    <row r="14705" hidden="1" x14ac:dyDescent="0.25"/>
    <row r="14706" hidden="1" x14ac:dyDescent="0.25"/>
    <row r="14707" hidden="1" x14ac:dyDescent="0.25"/>
    <row r="14708" hidden="1" x14ac:dyDescent="0.25"/>
    <row r="14709" hidden="1" x14ac:dyDescent="0.25"/>
    <row r="14710" hidden="1" x14ac:dyDescent="0.25"/>
    <row r="14711" hidden="1" x14ac:dyDescent="0.25"/>
    <row r="14712" hidden="1" x14ac:dyDescent="0.25"/>
    <row r="14713" hidden="1" x14ac:dyDescent="0.25"/>
    <row r="14714" hidden="1" x14ac:dyDescent="0.25"/>
    <row r="14715" hidden="1" x14ac:dyDescent="0.25"/>
    <row r="14716" hidden="1" x14ac:dyDescent="0.25"/>
    <row r="14717" hidden="1" x14ac:dyDescent="0.25"/>
    <row r="14718" hidden="1" x14ac:dyDescent="0.25"/>
    <row r="14719" hidden="1" x14ac:dyDescent="0.25"/>
    <row r="14720" hidden="1" x14ac:dyDescent="0.25"/>
    <row r="14721" hidden="1" x14ac:dyDescent="0.25"/>
    <row r="14722" hidden="1" x14ac:dyDescent="0.25"/>
    <row r="14723" hidden="1" x14ac:dyDescent="0.25"/>
    <row r="14724" hidden="1" x14ac:dyDescent="0.25"/>
    <row r="14725" hidden="1" x14ac:dyDescent="0.25"/>
    <row r="14726" hidden="1" x14ac:dyDescent="0.25"/>
    <row r="14727" hidden="1" x14ac:dyDescent="0.25"/>
    <row r="14728" hidden="1" x14ac:dyDescent="0.25"/>
    <row r="14729" hidden="1" x14ac:dyDescent="0.25"/>
    <row r="14730" hidden="1" x14ac:dyDescent="0.25"/>
    <row r="14731" hidden="1" x14ac:dyDescent="0.25"/>
    <row r="14732" hidden="1" x14ac:dyDescent="0.25"/>
    <row r="14733" hidden="1" x14ac:dyDescent="0.25"/>
    <row r="14734" hidden="1" x14ac:dyDescent="0.25"/>
    <row r="14735" hidden="1" x14ac:dyDescent="0.25"/>
    <row r="14736" hidden="1" x14ac:dyDescent="0.25"/>
    <row r="14737" hidden="1" x14ac:dyDescent="0.25"/>
    <row r="14738" hidden="1" x14ac:dyDescent="0.25"/>
    <row r="14739" hidden="1" x14ac:dyDescent="0.25"/>
    <row r="14740" hidden="1" x14ac:dyDescent="0.25"/>
    <row r="14741" hidden="1" x14ac:dyDescent="0.25"/>
    <row r="14742" hidden="1" x14ac:dyDescent="0.25"/>
    <row r="14743" hidden="1" x14ac:dyDescent="0.25"/>
    <row r="14744" hidden="1" x14ac:dyDescent="0.25"/>
    <row r="14745" hidden="1" x14ac:dyDescent="0.25"/>
    <row r="14746" hidden="1" x14ac:dyDescent="0.25"/>
    <row r="14747" hidden="1" x14ac:dyDescent="0.25"/>
    <row r="14748" hidden="1" x14ac:dyDescent="0.25"/>
    <row r="14749" hidden="1" x14ac:dyDescent="0.25"/>
    <row r="14750" hidden="1" x14ac:dyDescent="0.25"/>
    <row r="14751" hidden="1" x14ac:dyDescent="0.25"/>
    <row r="14752" hidden="1" x14ac:dyDescent="0.25"/>
    <row r="14753" hidden="1" x14ac:dyDescent="0.25"/>
    <row r="14754" hidden="1" x14ac:dyDescent="0.25"/>
    <row r="14755" hidden="1" x14ac:dyDescent="0.25"/>
    <row r="14756" hidden="1" x14ac:dyDescent="0.25"/>
    <row r="14757" hidden="1" x14ac:dyDescent="0.25"/>
    <row r="14758" hidden="1" x14ac:dyDescent="0.25"/>
    <row r="14759" hidden="1" x14ac:dyDescent="0.25"/>
    <row r="14760" hidden="1" x14ac:dyDescent="0.25"/>
    <row r="14761" hidden="1" x14ac:dyDescent="0.25"/>
    <row r="14762" hidden="1" x14ac:dyDescent="0.25"/>
    <row r="14763" hidden="1" x14ac:dyDescent="0.25"/>
    <row r="14764" hidden="1" x14ac:dyDescent="0.25"/>
    <row r="14765" hidden="1" x14ac:dyDescent="0.25"/>
    <row r="14766" hidden="1" x14ac:dyDescent="0.25"/>
    <row r="14767" hidden="1" x14ac:dyDescent="0.25"/>
    <row r="14768" hidden="1" x14ac:dyDescent="0.25"/>
    <row r="14769" hidden="1" x14ac:dyDescent="0.25"/>
    <row r="14770" hidden="1" x14ac:dyDescent="0.25"/>
    <row r="14771" hidden="1" x14ac:dyDescent="0.25"/>
    <row r="14772" hidden="1" x14ac:dyDescent="0.25"/>
    <row r="14773" hidden="1" x14ac:dyDescent="0.25"/>
    <row r="14774" hidden="1" x14ac:dyDescent="0.25"/>
    <row r="14775" hidden="1" x14ac:dyDescent="0.25"/>
    <row r="14776" hidden="1" x14ac:dyDescent="0.25"/>
    <row r="14777" hidden="1" x14ac:dyDescent="0.25"/>
    <row r="14778" hidden="1" x14ac:dyDescent="0.25"/>
    <row r="14779" hidden="1" x14ac:dyDescent="0.25"/>
    <row r="14780" hidden="1" x14ac:dyDescent="0.25"/>
    <row r="14781" hidden="1" x14ac:dyDescent="0.25"/>
    <row r="14782" hidden="1" x14ac:dyDescent="0.25"/>
    <row r="14783" hidden="1" x14ac:dyDescent="0.25"/>
    <row r="14784" hidden="1" x14ac:dyDescent="0.25"/>
    <row r="14785" hidden="1" x14ac:dyDescent="0.25"/>
    <row r="14786" hidden="1" x14ac:dyDescent="0.25"/>
    <row r="14787" hidden="1" x14ac:dyDescent="0.25"/>
    <row r="14788" hidden="1" x14ac:dyDescent="0.25"/>
    <row r="14789" hidden="1" x14ac:dyDescent="0.25"/>
    <row r="14790" hidden="1" x14ac:dyDescent="0.25"/>
    <row r="14791" hidden="1" x14ac:dyDescent="0.25"/>
    <row r="14792" hidden="1" x14ac:dyDescent="0.25"/>
    <row r="14793" hidden="1" x14ac:dyDescent="0.25"/>
    <row r="14794" hidden="1" x14ac:dyDescent="0.25"/>
    <row r="14795" hidden="1" x14ac:dyDescent="0.25"/>
    <row r="14796" hidden="1" x14ac:dyDescent="0.25"/>
    <row r="14797" hidden="1" x14ac:dyDescent="0.25"/>
    <row r="14798" hidden="1" x14ac:dyDescent="0.25"/>
    <row r="14799" hidden="1" x14ac:dyDescent="0.25"/>
    <row r="14800" hidden="1" x14ac:dyDescent="0.25"/>
    <row r="14801" hidden="1" x14ac:dyDescent="0.25"/>
    <row r="14802" hidden="1" x14ac:dyDescent="0.25"/>
    <row r="14803" hidden="1" x14ac:dyDescent="0.25"/>
    <row r="14804" hidden="1" x14ac:dyDescent="0.25"/>
    <row r="14805" hidden="1" x14ac:dyDescent="0.25"/>
    <row r="14806" hidden="1" x14ac:dyDescent="0.25"/>
    <row r="14807" hidden="1" x14ac:dyDescent="0.25"/>
    <row r="14808" hidden="1" x14ac:dyDescent="0.25"/>
    <row r="14809" hidden="1" x14ac:dyDescent="0.25"/>
    <row r="14810" hidden="1" x14ac:dyDescent="0.25"/>
    <row r="14811" hidden="1" x14ac:dyDescent="0.25"/>
    <row r="14812" hidden="1" x14ac:dyDescent="0.25"/>
    <row r="14813" hidden="1" x14ac:dyDescent="0.25"/>
    <row r="14814" hidden="1" x14ac:dyDescent="0.25"/>
    <row r="14815" hidden="1" x14ac:dyDescent="0.25"/>
    <row r="14816" hidden="1" x14ac:dyDescent="0.25"/>
    <row r="14817" hidden="1" x14ac:dyDescent="0.25"/>
    <row r="14818" hidden="1" x14ac:dyDescent="0.25"/>
    <row r="14819" hidden="1" x14ac:dyDescent="0.25"/>
    <row r="14820" hidden="1" x14ac:dyDescent="0.25"/>
    <row r="14821" hidden="1" x14ac:dyDescent="0.25"/>
    <row r="14822" hidden="1" x14ac:dyDescent="0.25"/>
    <row r="14823" hidden="1" x14ac:dyDescent="0.25"/>
    <row r="14824" hidden="1" x14ac:dyDescent="0.25"/>
    <row r="14825" hidden="1" x14ac:dyDescent="0.25"/>
    <row r="14826" hidden="1" x14ac:dyDescent="0.25"/>
    <row r="14827" hidden="1" x14ac:dyDescent="0.25"/>
    <row r="14828" hidden="1" x14ac:dyDescent="0.25"/>
    <row r="14829" hidden="1" x14ac:dyDescent="0.25"/>
    <row r="14830" hidden="1" x14ac:dyDescent="0.25"/>
    <row r="14831" hidden="1" x14ac:dyDescent="0.25"/>
    <row r="14832" hidden="1" x14ac:dyDescent="0.25"/>
    <row r="14833" hidden="1" x14ac:dyDescent="0.25"/>
    <row r="14834" hidden="1" x14ac:dyDescent="0.25"/>
    <row r="14835" hidden="1" x14ac:dyDescent="0.25"/>
    <row r="14836" hidden="1" x14ac:dyDescent="0.25"/>
    <row r="14837" hidden="1" x14ac:dyDescent="0.25"/>
    <row r="14838" hidden="1" x14ac:dyDescent="0.25"/>
    <row r="14839" hidden="1" x14ac:dyDescent="0.25"/>
    <row r="14840" hidden="1" x14ac:dyDescent="0.25"/>
    <row r="14841" hidden="1" x14ac:dyDescent="0.25"/>
    <row r="14842" hidden="1" x14ac:dyDescent="0.25"/>
    <row r="14843" hidden="1" x14ac:dyDescent="0.25"/>
    <row r="14844" hidden="1" x14ac:dyDescent="0.25"/>
    <row r="14845" hidden="1" x14ac:dyDescent="0.25"/>
    <row r="14846" hidden="1" x14ac:dyDescent="0.25"/>
    <row r="14847" hidden="1" x14ac:dyDescent="0.25"/>
    <row r="14848" hidden="1" x14ac:dyDescent="0.25"/>
    <row r="14849" hidden="1" x14ac:dyDescent="0.25"/>
    <row r="14850" hidden="1" x14ac:dyDescent="0.25"/>
    <row r="14851" hidden="1" x14ac:dyDescent="0.25"/>
    <row r="14852" hidden="1" x14ac:dyDescent="0.25"/>
    <row r="14853" hidden="1" x14ac:dyDescent="0.25"/>
    <row r="14854" hidden="1" x14ac:dyDescent="0.25"/>
    <row r="14855" hidden="1" x14ac:dyDescent="0.25"/>
    <row r="14856" hidden="1" x14ac:dyDescent="0.25"/>
    <row r="14857" hidden="1" x14ac:dyDescent="0.25"/>
    <row r="14858" hidden="1" x14ac:dyDescent="0.25"/>
    <row r="14859" hidden="1" x14ac:dyDescent="0.25"/>
    <row r="14860" hidden="1" x14ac:dyDescent="0.25"/>
    <row r="14861" hidden="1" x14ac:dyDescent="0.25"/>
    <row r="14862" hidden="1" x14ac:dyDescent="0.25"/>
    <row r="14863" hidden="1" x14ac:dyDescent="0.25"/>
    <row r="14864" hidden="1" x14ac:dyDescent="0.25"/>
    <row r="14865" hidden="1" x14ac:dyDescent="0.25"/>
    <row r="14866" hidden="1" x14ac:dyDescent="0.25"/>
    <row r="14867" hidden="1" x14ac:dyDescent="0.25"/>
    <row r="14868" hidden="1" x14ac:dyDescent="0.25"/>
    <row r="14869" hidden="1" x14ac:dyDescent="0.25"/>
    <row r="14870" hidden="1" x14ac:dyDescent="0.25"/>
    <row r="14871" hidden="1" x14ac:dyDescent="0.25"/>
    <row r="14872" hidden="1" x14ac:dyDescent="0.25"/>
    <row r="14873" hidden="1" x14ac:dyDescent="0.25"/>
    <row r="14874" hidden="1" x14ac:dyDescent="0.25"/>
    <row r="14875" hidden="1" x14ac:dyDescent="0.25"/>
    <row r="14876" hidden="1" x14ac:dyDescent="0.25"/>
    <row r="14877" hidden="1" x14ac:dyDescent="0.25"/>
    <row r="14878" hidden="1" x14ac:dyDescent="0.25"/>
    <row r="14879" hidden="1" x14ac:dyDescent="0.25"/>
    <row r="14880" hidden="1" x14ac:dyDescent="0.25"/>
    <row r="14881" hidden="1" x14ac:dyDescent="0.25"/>
    <row r="14882" hidden="1" x14ac:dyDescent="0.25"/>
    <row r="14883" hidden="1" x14ac:dyDescent="0.25"/>
    <row r="14884" hidden="1" x14ac:dyDescent="0.25"/>
    <row r="14885" hidden="1" x14ac:dyDescent="0.25"/>
    <row r="14886" hidden="1" x14ac:dyDescent="0.25"/>
    <row r="14887" hidden="1" x14ac:dyDescent="0.25"/>
    <row r="14888" hidden="1" x14ac:dyDescent="0.25"/>
    <row r="14889" hidden="1" x14ac:dyDescent="0.25"/>
    <row r="14890" hidden="1" x14ac:dyDescent="0.25"/>
    <row r="14891" hidden="1" x14ac:dyDescent="0.25"/>
    <row r="14892" hidden="1" x14ac:dyDescent="0.25"/>
    <row r="14893" hidden="1" x14ac:dyDescent="0.25"/>
    <row r="14894" hidden="1" x14ac:dyDescent="0.25"/>
    <row r="14895" hidden="1" x14ac:dyDescent="0.25"/>
    <row r="14896" hidden="1" x14ac:dyDescent="0.25"/>
    <row r="14897" hidden="1" x14ac:dyDescent="0.25"/>
    <row r="14898" hidden="1" x14ac:dyDescent="0.25"/>
    <row r="14899" hidden="1" x14ac:dyDescent="0.25"/>
    <row r="14900" hidden="1" x14ac:dyDescent="0.25"/>
    <row r="14901" hidden="1" x14ac:dyDescent="0.25"/>
    <row r="14902" hidden="1" x14ac:dyDescent="0.25"/>
    <row r="14903" hidden="1" x14ac:dyDescent="0.25"/>
    <row r="14904" hidden="1" x14ac:dyDescent="0.25"/>
    <row r="14905" hidden="1" x14ac:dyDescent="0.25"/>
    <row r="14906" hidden="1" x14ac:dyDescent="0.25"/>
    <row r="14907" hidden="1" x14ac:dyDescent="0.25"/>
    <row r="14908" hidden="1" x14ac:dyDescent="0.25"/>
    <row r="14909" hidden="1" x14ac:dyDescent="0.25"/>
    <row r="14910" hidden="1" x14ac:dyDescent="0.25"/>
    <row r="14911" hidden="1" x14ac:dyDescent="0.25"/>
    <row r="14912" hidden="1" x14ac:dyDescent="0.25"/>
    <row r="14913" hidden="1" x14ac:dyDescent="0.25"/>
    <row r="14914" hidden="1" x14ac:dyDescent="0.25"/>
    <row r="14915" hidden="1" x14ac:dyDescent="0.25"/>
    <row r="14916" hidden="1" x14ac:dyDescent="0.25"/>
    <row r="14917" hidden="1" x14ac:dyDescent="0.25"/>
    <row r="14918" hidden="1" x14ac:dyDescent="0.25"/>
    <row r="14919" hidden="1" x14ac:dyDescent="0.25"/>
    <row r="14920" hidden="1" x14ac:dyDescent="0.25"/>
    <row r="14921" hidden="1" x14ac:dyDescent="0.25"/>
    <row r="14922" hidden="1" x14ac:dyDescent="0.25"/>
    <row r="14923" hidden="1" x14ac:dyDescent="0.25"/>
    <row r="14924" hidden="1" x14ac:dyDescent="0.25"/>
    <row r="14925" hidden="1" x14ac:dyDescent="0.25"/>
    <row r="14926" hidden="1" x14ac:dyDescent="0.25"/>
    <row r="14927" hidden="1" x14ac:dyDescent="0.25"/>
    <row r="14928" hidden="1" x14ac:dyDescent="0.25"/>
    <row r="14929" hidden="1" x14ac:dyDescent="0.25"/>
    <row r="14930" hidden="1" x14ac:dyDescent="0.25"/>
    <row r="14931" hidden="1" x14ac:dyDescent="0.25"/>
    <row r="14932" hidden="1" x14ac:dyDescent="0.25"/>
    <row r="14933" hidden="1" x14ac:dyDescent="0.25"/>
    <row r="14934" hidden="1" x14ac:dyDescent="0.25"/>
    <row r="14935" hidden="1" x14ac:dyDescent="0.25"/>
    <row r="14936" hidden="1" x14ac:dyDescent="0.25"/>
    <row r="14937" hidden="1" x14ac:dyDescent="0.25"/>
    <row r="14938" hidden="1" x14ac:dyDescent="0.25"/>
    <row r="14939" hidden="1" x14ac:dyDescent="0.25"/>
    <row r="14940" hidden="1" x14ac:dyDescent="0.25"/>
    <row r="14941" hidden="1" x14ac:dyDescent="0.25"/>
    <row r="14942" hidden="1" x14ac:dyDescent="0.25"/>
    <row r="14943" hidden="1" x14ac:dyDescent="0.25"/>
    <row r="14944" hidden="1" x14ac:dyDescent="0.25"/>
    <row r="14945" hidden="1" x14ac:dyDescent="0.25"/>
    <row r="14946" hidden="1" x14ac:dyDescent="0.25"/>
    <row r="14947" hidden="1" x14ac:dyDescent="0.25"/>
    <row r="14948" hidden="1" x14ac:dyDescent="0.25"/>
    <row r="14949" hidden="1" x14ac:dyDescent="0.25"/>
    <row r="14950" hidden="1" x14ac:dyDescent="0.25"/>
    <row r="14951" hidden="1" x14ac:dyDescent="0.25"/>
    <row r="14952" hidden="1" x14ac:dyDescent="0.25"/>
    <row r="14953" hidden="1" x14ac:dyDescent="0.25"/>
    <row r="14954" hidden="1" x14ac:dyDescent="0.25"/>
    <row r="14955" hidden="1" x14ac:dyDescent="0.25"/>
    <row r="14956" hidden="1" x14ac:dyDescent="0.25"/>
    <row r="14957" hidden="1" x14ac:dyDescent="0.25"/>
    <row r="14958" hidden="1" x14ac:dyDescent="0.25"/>
    <row r="14959" hidden="1" x14ac:dyDescent="0.25"/>
    <row r="14960" hidden="1" x14ac:dyDescent="0.25"/>
    <row r="14961" hidden="1" x14ac:dyDescent="0.25"/>
    <row r="14962" hidden="1" x14ac:dyDescent="0.25"/>
    <row r="14963" hidden="1" x14ac:dyDescent="0.25"/>
    <row r="14964" hidden="1" x14ac:dyDescent="0.25"/>
    <row r="14965" hidden="1" x14ac:dyDescent="0.25"/>
    <row r="14966" hidden="1" x14ac:dyDescent="0.25"/>
    <row r="14967" hidden="1" x14ac:dyDescent="0.25"/>
    <row r="14968" hidden="1" x14ac:dyDescent="0.25"/>
    <row r="14969" hidden="1" x14ac:dyDescent="0.25"/>
    <row r="14970" hidden="1" x14ac:dyDescent="0.25"/>
    <row r="14971" hidden="1" x14ac:dyDescent="0.25"/>
    <row r="14972" hidden="1" x14ac:dyDescent="0.25"/>
    <row r="14973" hidden="1" x14ac:dyDescent="0.25"/>
    <row r="14974" hidden="1" x14ac:dyDescent="0.25"/>
    <row r="14975" hidden="1" x14ac:dyDescent="0.25"/>
    <row r="14976" hidden="1" x14ac:dyDescent="0.25"/>
    <row r="14977" hidden="1" x14ac:dyDescent="0.25"/>
    <row r="14978" hidden="1" x14ac:dyDescent="0.25"/>
    <row r="14979" hidden="1" x14ac:dyDescent="0.25"/>
    <row r="14980" hidden="1" x14ac:dyDescent="0.25"/>
    <row r="14981" hidden="1" x14ac:dyDescent="0.25"/>
    <row r="14982" hidden="1" x14ac:dyDescent="0.25"/>
    <row r="14983" hidden="1" x14ac:dyDescent="0.25"/>
    <row r="14984" hidden="1" x14ac:dyDescent="0.25"/>
    <row r="14985" hidden="1" x14ac:dyDescent="0.25"/>
    <row r="14986" hidden="1" x14ac:dyDescent="0.25"/>
    <row r="14987" hidden="1" x14ac:dyDescent="0.25"/>
    <row r="14988" hidden="1" x14ac:dyDescent="0.25"/>
    <row r="14989" hidden="1" x14ac:dyDescent="0.25"/>
    <row r="14990" hidden="1" x14ac:dyDescent="0.25"/>
    <row r="14991" hidden="1" x14ac:dyDescent="0.25"/>
    <row r="14992" hidden="1" x14ac:dyDescent="0.25"/>
    <row r="14993" hidden="1" x14ac:dyDescent="0.25"/>
    <row r="14994" hidden="1" x14ac:dyDescent="0.25"/>
    <row r="14995" hidden="1" x14ac:dyDescent="0.25"/>
    <row r="14996" hidden="1" x14ac:dyDescent="0.25"/>
    <row r="14997" hidden="1" x14ac:dyDescent="0.25"/>
    <row r="14998" hidden="1" x14ac:dyDescent="0.25"/>
    <row r="14999" hidden="1" x14ac:dyDescent="0.25"/>
    <row r="15000" hidden="1" x14ac:dyDescent="0.25"/>
    <row r="15001" hidden="1" x14ac:dyDescent="0.25"/>
    <row r="15002" hidden="1" x14ac:dyDescent="0.25"/>
    <row r="15003" hidden="1" x14ac:dyDescent="0.25"/>
    <row r="15004" hidden="1" x14ac:dyDescent="0.25"/>
    <row r="15005" hidden="1" x14ac:dyDescent="0.25"/>
    <row r="15006" hidden="1" x14ac:dyDescent="0.25"/>
    <row r="15007" hidden="1" x14ac:dyDescent="0.25"/>
    <row r="15008" hidden="1" x14ac:dyDescent="0.25"/>
    <row r="15009" hidden="1" x14ac:dyDescent="0.25"/>
    <row r="15010" hidden="1" x14ac:dyDescent="0.25"/>
    <row r="15011" hidden="1" x14ac:dyDescent="0.25"/>
    <row r="15012" hidden="1" x14ac:dyDescent="0.25"/>
    <row r="15013" hidden="1" x14ac:dyDescent="0.25"/>
    <row r="15014" hidden="1" x14ac:dyDescent="0.25"/>
    <row r="15015" hidden="1" x14ac:dyDescent="0.25"/>
    <row r="15016" hidden="1" x14ac:dyDescent="0.25"/>
    <row r="15017" hidden="1" x14ac:dyDescent="0.25"/>
    <row r="15018" hidden="1" x14ac:dyDescent="0.25"/>
    <row r="15019" hidden="1" x14ac:dyDescent="0.25"/>
    <row r="15020" hidden="1" x14ac:dyDescent="0.25"/>
    <row r="15021" hidden="1" x14ac:dyDescent="0.25"/>
    <row r="15022" hidden="1" x14ac:dyDescent="0.25"/>
    <row r="15023" hidden="1" x14ac:dyDescent="0.25"/>
    <row r="15024" hidden="1" x14ac:dyDescent="0.25"/>
    <row r="15025" hidden="1" x14ac:dyDescent="0.25"/>
    <row r="15026" hidden="1" x14ac:dyDescent="0.25"/>
    <row r="15027" hidden="1" x14ac:dyDescent="0.25"/>
    <row r="15028" hidden="1" x14ac:dyDescent="0.25"/>
    <row r="15029" hidden="1" x14ac:dyDescent="0.25"/>
    <row r="15030" hidden="1" x14ac:dyDescent="0.25"/>
    <row r="15031" hidden="1" x14ac:dyDescent="0.25"/>
    <row r="15032" hidden="1" x14ac:dyDescent="0.25"/>
    <row r="15033" hidden="1" x14ac:dyDescent="0.25"/>
    <row r="15034" hidden="1" x14ac:dyDescent="0.25"/>
    <row r="15035" hidden="1" x14ac:dyDescent="0.25"/>
    <row r="15036" hidden="1" x14ac:dyDescent="0.25"/>
    <row r="15037" hidden="1" x14ac:dyDescent="0.25"/>
    <row r="15038" hidden="1" x14ac:dyDescent="0.25"/>
    <row r="15039" hidden="1" x14ac:dyDescent="0.25"/>
    <row r="15040" hidden="1" x14ac:dyDescent="0.25"/>
    <row r="15041" hidden="1" x14ac:dyDescent="0.25"/>
    <row r="15042" hidden="1" x14ac:dyDescent="0.25"/>
    <row r="15043" hidden="1" x14ac:dyDescent="0.25"/>
    <row r="15044" hidden="1" x14ac:dyDescent="0.25"/>
    <row r="15045" hidden="1" x14ac:dyDescent="0.25"/>
    <row r="15046" hidden="1" x14ac:dyDescent="0.25"/>
    <row r="15047" hidden="1" x14ac:dyDescent="0.25"/>
    <row r="15048" hidden="1" x14ac:dyDescent="0.25"/>
    <row r="15049" hidden="1" x14ac:dyDescent="0.25"/>
    <row r="15050" hidden="1" x14ac:dyDescent="0.25"/>
    <row r="15051" hidden="1" x14ac:dyDescent="0.25"/>
    <row r="15052" hidden="1" x14ac:dyDescent="0.25"/>
    <row r="15053" hidden="1" x14ac:dyDescent="0.25"/>
    <row r="15054" hidden="1" x14ac:dyDescent="0.25"/>
    <row r="15055" hidden="1" x14ac:dyDescent="0.25"/>
    <row r="15056" hidden="1" x14ac:dyDescent="0.25"/>
    <row r="15057" hidden="1" x14ac:dyDescent="0.25"/>
    <row r="15058" hidden="1" x14ac:dyDescent="0.25"/>
    <row r="15059" hidden="1" x14ac:dyDescent="0.25"/>
    <row r="15060" hidden="1" x14ac:dyDescent="0.25"/>
    <row r="15061" hidden="1" x14ac:dyDescent="0.25"/>
    <row r="15062" hidden="1" x14ac:dyDescent="0.25"/>
    <row r="15063" hidden="1" x14ac:dyDescent="0.25"/>
    <row r="15064" hidden="1" x14ac:dyDescent="0.25"/>
    <row r="15065" hidden="1" x14ac:dyDescent="0.25"/>
    <row r="15066" hidden="1" x14ac:dyDescent="0.25"/>
    <row r="15067" hidden="1" x14ac:dyDescent="0.25"/>
    <row r="15068" hidden="1" x14ac:dyDescent="0.25"/>
    <row r="15069" hidden="1" x14ac:dyDescent="0.25"/>
    <row r="15070" hidden="1" x14ac:dyDescent="0.25"/>
    <row r="15071" hidden="1" x14ac:dyDescent="0.25"/>
    <row r="15072" hidden="1" x14ac:dyDescent="0.25"/>
    <row r="15073" hidden="1" x14ac:dyDescent="0.25"/>
    <row r="15074" hidden="1" x14ac:dyDescent="0.25"/>
    <row r="15075" hidden="1" x14ac:dyDescent="0.25"/>
    <row r="15076" hidden="1" x14ac:dyDescent="0.25"/>
    <row r="15077" hidden="1" x14ac:dyDescent="0.25"/>
    <row r="15078" hidden="1" x14ac:dyDescent="0.25"/>
    <row r="15079" hidden="1" x14ac:dyDescent="0.25"/>
    <row r="15080" hidden="1" x14ac:dyDescent="0.25"/>
    <row r="15081" hidden="1" x14ac:dyDescent="0.25"/>
    <row r="15082" hidden="1" x14ac:dyDescent="0.25"/>
    <row r="15083" hidden="1" x14ac:dyDescent="0.25"/>
    <row r="15084" hidden="1" x14ac:dyDescent="0.25"/>
    <row r="15085" hidden="1" x14ac:dyDescent="0.25"/>
    <row r="15086" hidden="1" x14ac:dyDescent="0.25"/>
    <row r="15087" hidden="1" x14ac:dyDescent="0.25"/>
    <row r="15088" hidden="1" x14ac:dyDescent="0.25"/>
    <row r="15089" hidden="1" x14ac:dyDescent="0.25"/>
    <row r="15090" hidden="1" x14ac:dyDescent="0.25"/>
    <row r="15091" hidden="1" x14ac:dyDescent="0.25"/>
    <row r="15092" hidden="1" x14ac:dyDescent="0.25"/>
    <row r="15093" hidden="1" x14ac:dyDescent="0.25"/>
    <row r="15094" hidden="1" x14ac:dyDescent="0.25"/>
    <row r="15095" hidden="1" x14ac:dyDescent="0.25"/>
    <row r="15096" hidden="1" x14ac:dyDescent="0.25"/>
    <row r="15097" hidden="1" x14ac:dyDescent="0.25"/>
    <row r="15098" hidden="1" x14ac:dyDescent="0.25"/>
    <row r="15099" hidden="1" x14ac:dyDescent="0.25"/>
    <row r="15100" hidden="1" x14ac:dyDescent="0.25"/>
    <row r="15101" hidden="1" x14ac:dyDescent="0.25"/>
    <row r="15102" hidden="1" x14ac:dyDescent="0.25"/>
    <row r="15103" hidden="1" x14ac:dyDescent="0.25"/>
    <row r="15104" hidden="1" x14ac:dyDescent="0.25"/>
    <row r="15105" hidden="1" x14ac:dyDescent="0.25"/>
    <row r="15106" hidden="1" x14ac:dyDescent="0.25"/>
    <row r="15107" hidden="1" x14ac:dyDescent="0.25"/>
    <row r="15108" hidden="1" x14ac:dyDescent="0.25"/>
    <row r="15109" hidden="1" x14ac:dyDescent="0.25"/>
    <row r="15110" hidden="1" x14ac:dyDescent="0.25"/>
    <row r="15111" hidden="1" x14ac:dyDescent="0.25"/>
    <row r="15112" hidden="1" x14ac:dyDescent="0.25"/>
    <row r="15113" hidden="1" x14ac:dyDescent="0.25"/>
    <row r="15114" hidden="1" x14ac:dyDescent="0.25"/>
    <row r="15115" hidden="1" x14ac:dyDescent="0.25"/>
    <row r="15116" hidden="1" x14ac:dyDescent="0.25"/>
    <row r="15117" hidden="1" x14ac:dyDescent="0.25"/>
    <row r="15118" hidden="1" x14ac:dyDescent="0.25"/>
    <row r="15119" hidden="1" x14ac:dyDescent="0.25"/>
    <row r="15120" hidden="1" x14ac:dyDescent="0.25"/>
    <row r="15121" hidden="1" x14ac:dyDescent="0.25"/>
    <row r="15122" hidden="1" x14ac:dyDescent="0.25"/>
    <row r="15123" hidden="1" x14ac:dyDescent="0.25"/>
    <row r="15124" hidden="1" x14ac:dyDescent="0.25"/>
    <row r="15125" hidden="1" x14ac:dyDescent="0.25"/>
    <row r="15126" hidden="1" x14ac:dyDescent="0.25"/>
    <row r="15127" hidden="1" x14ac:dyDescent="0.25"/>
    <row r="15128" hidden="1" x14ac:dyDescent="0.25"/>
    <row r="15129" hidden="1" x14ac:dyDescent="0.25"/>
    <row r="15130" hidden="1" x14ac:dyDescent="0.25"/>
    <row r="15131" hidden="1" x14ac:dyDescent="0.25"/>
    <row r="15132" hidden="1" x14ac:dyDescent="0.25"/>
    <row r="15133" hidden="1" x14ac:dyDescent="0.25"/>
    <row r="15134" hidden="1" x14ac:dyDescent="0.25"/>
    <row r="15135" hidden="1" x14ac:dyDescent="0.25"/>
    <row r="15136" hidden="1" x14ac:dyDescent="0.25"/>
    <row r="15137" hidden="1" x14ac:dyDescent="0.25"/>
    <row r="15138" hidden="1" x14ac:dyDescent="0.25"/>
    <row r="15139" hidden="1" x14ac:dyDescent="0.25"/>
    <row r="15140" hidden="1" x14ac:dyDescent="0.25"/>
    <row r="15141" hidden="1" x14ac:dyDescent="0.25"/>
    <row r="15142" hidden="1" x14ac:dyDescent="0.25"/>
    <row r="15143" hidden="1" x14ac:dyDescent="0.25"/>
    <row r="15144" hidden="1" x14ac:dyDescent="0.25"/>
    <row r="15145" hidden="1" x14ac:dyDescent="0.25"/>
    <row r="15146" hidden="1" x14ac:dyDescent="0.25"/>
    <row r="15147" hidden="1" x14ac:dyDescent="0.25"/>
    <row r="15148" hidden="1" x14ac:dyDescent="0.25"/>
    <row r="15149" hidden="1" x14ac:dyDescent="0.25"/>
    <row r="15150" hidden="1" x14ac:dyDescent="0.25"/>
    <row r="15151" hidden="1" x14ac:dyDescent="0.25"/>
    <row r="15152" hidden="1" x14ac:dyDescent="0.25"/>
    <row r="15153" hidden="1" x14ac:dyDescent="0.25"/>
    <row r="15154" hidden="1" x14ac:dyDescent="0.25"/>
    <row r="15155" hidden="1" x14ac:dyDescent="0.25"/>
    <row r="15156" hidden="1" x14ac:dyDescent="0.25"/>
    <row r="15157" hidden="1" x14ac:dyDescent="0.25"/>
    <row r="15158" hidden="1" x14ac:dyDescent="0.25"/>
    <row r="15159" hidden="1" x14ac:dyDescent="0.25"/>
    <row r="15160" hidden="1" x14ac:dyDescent="0.25"/>
    <row r="15161" hidden="1" x14ac:dyDescent="0.25"/>
    <row r="15162" hidden="1" x14ac:dyDescent="0.25"/>
    <row r="15163" hidden="1" x14ac:dyDescent="0.25"/>
    <row r="15164" hidden="1" x14ac:dyDescent="0.25"/>
    <row r="15165" hidden="1" x14ac:dyDescent="0.25"/>
    <row r="15166" hidden="1" x14ac:dyDescent="0.25"/>
    <row r="15167" hidden="1" x14ac:dyDescent="0.25"/>
    <row r="15168" hidden="1" x14ac:dyDescent="0.25"/>
    <row r="15169" hidden="1" x14ac:dyDescent="0.25"/>
    <row r="15170" hidden="1" x14ac:dyDescent="0.25"/>
    <row r="15171" hidden="1" x14ac:dyDescent="0.25"/>
    <row r="15172" hidden="1" x14ac:dyDescent="0.25"/>
    <row r="15173" hidden="1" x14ac:dyDescent="0.25"/>
    <row r="15174" hidden="1" x14ac:dyDescent="0.25"/>
    <row r="15175" hidden="1" x14ac:dyDescent="0.25"/>
    <row r="15176" hidden="1" x14ac:dyDescent="0.25"/>
    <row r="15177" hidden="1" x14ac:dyDescent="0.25"/>
    <row r="15178" hidden="1" x14ac:dyDescent="0.25"/>
    <row r="15179" hidden="1" x14ac:dyDescent="0.25"/>
    <row r="15180" hidden="1" x14ac:dyDescent="0.25"/>
    <row r="15181" hidden="1" x14ac:dyDescent="0.25"/>
    <row r="15182" hidden="1" x14ac:dyDescent="0.25"/>
    <row r="15183" hidden="1" x14ac:dyDescent="0.25"/>
    <row r="15184" hidden="1" x14ac:dyDescent="0.25"/>
    <row r="15185" hidden="1" x14ac:dyDescent="0.25"/>
    <row r="15186" hidden="1" x14ac:dyDescent="0.25"/>
    <row r="15187" hidden="1" x14ac:dyDescent="0.25"/>
    <row r="15188" hidden="1" x14ac:dyDescent="0.25"/>
    <row r="15189" hidden="1" x14ac:dyDescent="0.25"/>
    <row r="15190" hidden="1" x14ac:dyDescent="0.25"/>
    <row r="15191" hidden="1" x14ac:dyDescent="0.25"/>
    <row r="15192" hidden="1" x14ac:dyDescent="0.25"/>
    <row r="15193" hidden="1" x14ac:dyDescent="0.25"/>
    <row r="15194" hidden="1" x14ac:dyDescent="0.25"/>
    <row r="15195" hidden="1" x14ac:dyDescent="0.25"/>
    <row r="15196" hidden="1" x14ac:dyDescent="0.25"/>
    <row r="15197" hidden="1" x14ac:dyDescent="0.25"/>
    <row r="15198" hidden="1" x14ac:dyDescent="0.25"/>
    <row r="15199" hidden="1" x14ac:dyDescent="0.25"/>
    <row r="15200" hidden="1" x14ac:dyDescent="0.25"/>
    <row r="15201" hidden="1" x14ac:dyDescent="0.25"/>
    <row r="15202" hidden="1" x14ac:dyDescent="0.25"/>
    <row r="15203" hidden="1" x14ac:dyDescent="0.25"/>
    <row r="15204" hidden="1" x14ac:dyDescent="0.25"/>
    <row r="15205" hidden="1" x14ac:dyDescent="0.25"/>
    <row r="15206" hidden="1" x14ac:dyDescent="0.25"/>
    <row r="15207" hidden="1" x14ac:dyDescent="0.25"/>
    <row r="15208" hidden="1" x14ac:dyDescent="0.25"/>
    <row r="15209" hidden="1" x14ac:dyDescent="0.25"/>
    <row r="15210" hidden="1" x14ac:dyDescent="0.25"/>
    <row r="15211" hidden="1" x14ac:dyDescent="0.25"/>
    <row r="15212" hidden="1" x14ac:dyDescent="0.25"/>
    <row r="15213" hidden="1" x14ac:dyDescent="0.25"/>
    <row r="15214" hidden="1" x14ac:dyDescent="0.25"/>
    <row r="15215" hidden="1" x14ac:dyDescent="0.25"/>
    <row r="15216" hidden="1" x14ac:dyDescent="0.25"/>
    <row r="15217" hidden="1" x14ac:dyDescent="0.25"/>
    <row r="15218" hidden="1" x14ac:dyDescent="0.25"/>
    <row r="15219" hidden="1" x14ac:dyDescent="0.25"/>
    <row r="15220" hidden="1" x14ac:dyDescent="0.25"/>
    <row r="15221" hidden="1" x14ac:dyDescent="0.25"/>
    <row r="15222" hidden="1" x14ac:dyDescent="0.25"/>
    <row r="15223" hidden="1" x14ac:dyDescent="0.25"/>
    <row r="15224" hidden="1" x14ac:dyDescent="0.25"/>
    <row r="15225" hidden="1" x14ac:dyDescent="0.25"/>
    <row r="15226" hidden="1" x14ac:dyDescent="0.25"/>
    <row r="15227" hidden="1" x14ac:dyDescent="0.25"/>
    <row r="15228" hidden="1" x14ac:dyDescent="0.25"/>
    <row r="15229" hidden="1" x14ac:dyDescent="0.25"/>
    <row r="15230" hidden="1" x14ac:dyDescent="0.25"/>
    <row r="15231" hidden="1" x14ac:dyDescent="0.25"/>
    <row r="15232" hidden="1" x14ac:dyDescent="0.25"/>
    <row r="15233" hidden="1" x14ac:dyDescent="0.25"/>
    <row r="15234" hidden="1" x14ac:dyDescent="0.25"/>
    <row r="15235" hidden="1" x14ac:dyDescent="0.25"/>
    <row r="15236" hidden="1" x14ac:dyDescent="0.25"/>
    <row r="15237" hidden="1" x14ac:dyDescent="0.25"/>
    <row r="15238" hidden="1" x14ac:dyDescent="0.25"/>
    <row r="15239" hidden="1" x14ac:dyDescent="0.25"/>
    <row r="15240" hidden="1" x14ac:dyDescent="0.25"/>
    <row r="15241" hidden="1" x14ac:dyDescent="0.25"/>
    <row r="15242" hidden="1" x14ac:dyDescent="0.25"/>
    <row r="15243" hidden="1" x14ac:dyDescent="0.25"/>
    <row r="15244" hidden="1" x14ac:dyDescent="0.25"/>
    <row r="15245" hidden="1" x14ac:dyDescent="0.25"/>
    <row r="15246" hidden="1" x14ac:dyDescent="0.25"/>
    <row r="15247" hidden="1" x14ac:dyDescent="0.25"/>
    <row r="15248" hidden="1" x14ac:dyDescent="0.25"/>
    <row r="15249" hidden="1" x14ac:dyDescent="0.25"/>
    <row r="15250" hidden="1" x14ac:dyDescent="0.25"/>
    <row r="15251" hidden="1" x14ac:dyDescent="0.25"/>
    <row r="15252" hidden="1" x14ac:dyDescent="0.25"/>
    <row r="15253" hidden="1" x14ac:dyDescent="0.25"/>
    <row r="15254" hidden="1" x14ac:dyDescent="0.25"/>
    <row r="15255" hidden="1" x14ac:dyDescent="0.25"/>
    <row r="15256" hidden="1" x14ac:dyDescent="0.25"/>
    <row r="15257" hidden="1" x14ac:dyDescent="0.25"/>
    <row r="15258" hidden="1" x14ac:dyDescent="0.25"/>
    <row r="15259" hidden="1" x14ac:dyDescent="0.25"/>
    <row r="15260" hidden="1" x14ac:dyDescent="0.25"/>
    <row r="15261" hidden="1" x14ac:dyDescent="0.25"/>
    <row r="15262" hidden="1" x14ac:dyDescent="0.25"/>
    <row r="15263" hidden="1" x14ac:dyDescent="0.25"/>
    <row r="15264" hidden="1" x14ac:dyDescent="0.25"/>
    <row r="15265" hidden="1" x14ac:dyDescent="0.25"/>
    <row r="15266" hidden="1" x14ac:dyDescent="0.25"/>
    <row r="15267" hidden="1" x14ac:dyDescent="0.25"/>
    <row r="15268" hidden="1" x14ac:dyDescent="0.25"/>
    <row r="15269" hidden="1" x14ac:dyDescent="0.25"/>
    <row r="15270" hidden="1" x14ac:dyDescent="0.25"/>
    <row r="15271" hidden="1" x14ac:dyDescent="0.25"/>
    <row r="15272" hidden="1" x14ac:dyDescent="0.25"/>
    <row r="15273" hidden="1" x14ac:dyDescent="0.25"/>
    <row r="15274" hidden="1" x14ac:dyDescent="0.25"/>
    <row r="15275" hidden="1" x14ac:dyDescent="0.25"/>
    <row r="15276" hidden="1" x14ac:dyDescent="0.25"/>
    <row r="15277" hidden="1" x14ac:dyDescent="0.25"/>
    <row r="15278" hidden="1" x14ac:dyDescent="0.25"/>
    <row r="15279" hidden="1" x14ac:dyDescent="0.25"/>
    <row r="15280" hidden="1" x14ac:dyDescent="0.25"/>
    <row r="15281" hidden="1" x14ac:dyDescent="0.25"/>
    <row r="15282" hidden="1" x14ac:dyDescent="0.25"/>
    <row r="15283" hidden="1" x14ac:dyDescent="0.25"/>
    <row r="15284" hidden="1" x14ac:dyDescent="0.25"/>
    <row r="15285" hidden="1" x14ac:dyDescent="0.25"/>
    <row r="15286" hidden="1" x14ac:dyDescent="0.25"/>
    <row r="15287" hidden="1" x14ac:dyDescent="0.25"/>
    <row r="15288" hidden="1" x14ac:dyDescent="0.25"/>
    <row r="15289" hidden="1" x14ac:dyDescent="0.25"/>
    <row r="15290" hidden="1" x14ac:dyDescent="0.25"/>
    <row r="15291" hidden="1" x14ac:dyDescent="0.25"/>
    <row r="15292" hidden="1" x14ac:dyDescent="0.25"/>
    <row r="15293" hidden="1" x14ac:dyDescent="0.25"/>
    <row r="15294" hidden="1" x14ac:dyDescent="0.25"/>
    <row r="15295" hidden="1" x14ac:dyDescent="0.25"/>
    <row r="15296" hidden="1" x14ac:dyDescent="0.25"/>
    <row r="15297" hidden="1" x14ac:dyDescent="0.25"/>
    <row r="15298" hidden="1" x14ac:dyDescent="0.25"/>
    <row r="15299" hidden="1" x14ac:dyDescent="0.25"/>
    <row r="15300" hidden="1" x14ac:dyDescent="0.25"/>
    <row r="15301" hidden="1" x14ac:dyDescent="0.25"/>
    <row r="15302" hidden="1" x14ac:dyDescent="0.25"/>
    <row r="15303" hidden="1" x14ac:dyDescent="0.25"/>
    <row r="15304" hidden="1" x14ac:dyDescent="0.25"/>
    <row r="15305" hidden="1" x14ac:dyDescent="0.25"/>
    <row r="15306" hidden="1" x14ac:dyDescent="0.25"/>
    <row r="15307" hidden="1" x14ac:dyDescent="0.25"/>
    <row r="15308" hidden="1" x14ac:dyDescent="0.25"/>
    <row r="15309" hidden="1" x14ac:dyDescent="0.25"/>
    <row r="15310" hidden="1" x14ac:dyDescent="0.25"/>
    <row r="15311" hidden="1" x14ac:dyDescent="0.25"/>
    <row r="15312" hidden="1" x14ac:dyDescent="0.25"/>
    <row r="15313" hidden="1" x14ac:dyDescent="0.25"/>
    <row r="15314" hidden="1" x14ac:dyDescent="0.25"/>
    <row r="15315" hidden="1" x14ac:dyDescent="0.25"/>
    <row r="15316" hidden="1" x14ac:dyDescent="0.25"/>
    <row r="15317" hidden="1" x14ac:dyDescent="0.25"/>
    <row r="15318" hidden="1" x14ac:dyDescent="0.25"/>
    <row r="15319" hidden="1" x14ac:dyDescent="0.25"/>
    <row r="15320" hidden="1" x14ac:dyDescent="0.25"/>
    <row r="15321" hidden="1" x14ac:dyDescent="0.25"/>
    <row r="15322" hidden="1" x14ac:dyDescent="0.25"/>
    <row r="15323" hidden="1" x14ac:dyDescent="0.25"/>
    <row r="15324" hidden="1" x14ac:dyDescent="0.25"/>
    <row r="15325" hidden="1" x14ac:dyDescent="0.25"/>
    <row r="15326" hidden="1" x14ac:dyDescent="0.25"/>
    <row r="15327" hidden="1" x14ac:dyDescent="0.25"/>
    <row r="15328" hidden="1" x14ac:dyDescent="0.25"/>
    <row r="15329" hidden="1" x14ac:dyDescent="0.25"/>
    <row r="15330" hidden="1" x14ac:dyDescent="0.25"/>
    <row r="15331" hidden="1" x14ac:dyDescent="0.25"/>
    <row r="15332" hidden="1" x14ac:dyDescent="0.25"/>
    <row r="15333" hidden="1" x14ac:dyDescent="0.25"/>
    <row r="15334" hidden="1" x14ac:dyDescent="0.25"/>
    <row r="15335" hidden="1" x14ac:dyDescent="0.25"/>
    <row r="15336" hidden="1" x14ac:dyDescent="0.25"/>
    <row r="15337" hidden="1" x14ac:dyDescent="0.25"/>
    <row r="15338" hidden="1" x14ac:dyDescent="0.25"/>
    <row r="15339" hidden="1" x14ac:dyDescent="0.25"/>
    <row r="15340" hidden="1" x14ac:dyDescent="0.25"/>
    <row r="15341" hidden="1" x14ac:dyDescent="0.25"/>
    <row r="15342" hidden="1" x14ac:dyDescent="0.25"/>
    <row r="15343" hidden="1" x14ac:dyDescent="0.25"/>
    <row r="15344" hidden="1" x14ac:dyDescent="0.25"/>
    <row r="15345" hidden="1" x14ac:dyDescent="0.25"/>
    <row r="15346" hidden="1" x14ac:dyDescent="0.25"/>
    <row r="15347" hidden="1" x14ac:dyDescent="0.25"/>
    <row r="15348" hidden="1" x14ac:dyDescent="0.25"/>
    <row r="15349" hidden="1" x14ac:dyDescent="0.25"/>
    <row r="15350" hidden="1" x14ac:dyDescent="0.25"/>
    <row r="15351" hidden="1" x14ac:dyDescent="0.25"/>
    <row r="15352" hidden="1" x14ac:dyDescent="0.25"/>
    <row r="15353" hidden="1" x14ac:dyDescent="0.25"/>
    <row r="15354" hidden="1" x14ac:dyDescent="0.25"/>
    <row r="15355" hidden="1" x14ac:dyDescent="0.25"/>
    <row r="15356" hidden="1" x14ac:dyDescent="0.25"/>
    <row r="15357" hidden="1" x14ac:dyDescent="0.25"/>
    <row r="15358" hidden="1" x14ac:dyDescent="0.25"/>
    <row r="15359" hidden="1" x14ac:dyDescent="0.25"/>
    <row r="15360" hidden="1" x14ac:dyDescent="0.25"/>
    <row r="15361" hidden="1" x14ac:dyDescent="0.25"/>
    <row r="15362" hidden="1" x14ac:dyDescent="0.25"/>
    <row r="15363" hidden="1" x14ac:dyDescent="0.25"/>
    <row r="15364" hidden="1" x14ac:dyDescent="0.25"/>
    <row r="15365" hidden="1" x14ac:dyDescent="0.25"/>
    <row r="15366" hidden="1" x14ac:dyDescent="0.25"/>
    <row r="15367" hidden="1" x14ac:dyDescent="0.25"/>
    <row r="15368" hidden="1" x14ac:dyDescent="0.25"/>
    <row r="15369" hidden="1" x14ac:dyDescent="0.25"/>
    <row r="15370" hidden="1" x14ac:dyDescent="0.25"/>
    <row r="15371" hidden="1" x14ac:dyDescent="0.25"/>
    <row r="15372" hidden="1" x14ac:dyDescent="0.25"/>
    <row r="15373" hidden="1" x14ac:dyDescent="0.25"/>
    <row r="15374" hidden="1" x14ac:dyDescent="0.25"/>
    <row r="15375" hidden="1" x14ac:dyDescent="0.25"/>
    <row r="15376" hidden="1" x14ac:dyDescent="0.25"/>
    <row r="15377" hidden="1" x14ac:dyDescent="0.25"/>
    <row r="15378" hidden="1" x14ac:dyDescent="0.25"/>
    <row r="15379" hidden="1" x14ac:dyDescent="0.25"/>
    <row r="15380" hidden="1" x14ac:dyDescent="0.25"/>
    <row r="15381" hidden="1" x14ac:dyDescent="0.25"/>
    <row r="15382" hidden="1" x14ac:dyDescent="0.25"/>
    <row r="15383" hidden="1" x14ac:dyDescent="0.25"/>
    <row r="15384" hidden="1" x14ac:dyDescent="0.25"/>
    <row r="15385" hidden="1" x14ac:dyDescent="0.25"/>
    <row r="15386" hidden="1" x14ac:dyDescent="0.25"/>
    <row r="15387" hidden="1" x14ac:dyDescent="0.25"/>
    <row r="15388" hidden="1" x14ac:dyDescent="0.25"/>
    <row r="15389" hidden="1" x14ac:dyDescent="0.25"/>
    <row r="15390" hidden="1" x14ac:dyDescent="0.25"/>
    <row r="15391" hidden="1" x14ac:dyDescent="0.25"/>
    <row r="15392" hidden="1" x14ac:dyDescent="0.25"/>
    <row r="15393" hidden="1" x14ac:dyDescent="0.25"/>
    <row r="15394" hidden="1" x14ac:dyDescent="0.25"/>
    <row r="15395" hidden="1" x14ac:dyDescent="0.25"/>
    <row r="15396" hidden="1" x14ac:dyDescent="0.25"/>
    <row r="15397" hidden="1" x14ac:dyDescent="0.25"/>
    <row r="15398" hidden="1" x14ac:dyDescent="0.25"/>
    <row r="15399" hidden="1" x14ac:dyDescent="0.25"/>
    <row r="15400" hidden="1" x14ac:dyDescent="0.25"/>
    <row r="15401" hidden="1" x14ac:dyDescent="0.25"/>
    <row r="15402" hidden="1" x14ac:dyDescent="0.25"/>
    <row r="15403" hidden="1" x14ac:dyDescent="0.25"/>
    <row r="15404" hidden="1" x14ac:dyDescent="0.25"/>
    <row r="15405" hidden="1" x14ac:dyDescent="0.25"/>
    <row r="15406" hidden="1" x14ac:dyDescent="0.25"/>
    <row r="15407" hidden="1" x14ac:dyDescent="0.25"/>
    <row r="15408" hidden="1" x14ac:dyDescent="0.25"/>
    <row r="15409" hidden="1" x14ac:dyDescent="0.25"/>
    <row r="15410" hidden="1" x14ac:dyDescent="0.25"/>
    <row r="15411" hidden="1" x14ac:dyDescent="0.25"/>
    <row r="15412" hidden="1" x14ac:dyDescent="0.25"/>
    <row r="15413" hidden="1" x14ac:dyDescent="0.25"/>
    <row r="15414" hidden="1" x14ac:dyDescent="0.25"/>
    <row r="15415" hidden="1" x14ac:dyDescent="0.25"/>
    <row r="15416" hidden="1" x14ac:dyDescent="0.25"/>
    <row r="15417" hidden="1" x14ac:dyDescent="0.25"/>
    <row r="15418" hidden="1" x14ac:dyDescent="0.25"/>
    <row r="15419" hidden="1" x14ac:dyDescent="0.25"/>
    <row r="15420" hidden="1" x14ac:dyDescent="0.25"/>
    <row r="15421" hidden="1" x14ac:dyDescent="0.25"/>
    <row r="15422" hidden="1" x14ac:dyDescent="0.25"/>
    <row r="15423" hidden="1" x14ac:dyDescent="0.25"/>
    <row r="15424" hidden="1" x14ac:dyDescent="0.25"/>
    <row r="15425" hidden="1" x14ac:dyDescent="0.25"/>
    <row r="15426" hidden="1" x14ac:dyDescent="0.25"/>
    <row r="15427" hidden="1" x14ac:dyDescent="0.25"/>
    <row r="15428" hidden="1" x14ac:dyDescent="0.25"/>
    <row r="15429" hidden="1" x14ac:dyDescent="0.25"/>
    <row r="15430" hidden="1" x14ac:dyDescent="0.25"/>
    <row r="15431" hidden="1" x14ac:dyDescent="0.25"/>
    <row r="15432" hidden="1" x14ac:dyDescent="0.25"/>
    <row r="15433" hidden="1" x14ac:dyDescent="0.25"/>
    <row r="15434" hidden="1" x14ac:dyDescent="0.25"/>
    <row r="15435" hidden="1" x14ac:dyDescent="0.25"/>
    <row r="15436" hidden="1" x14ac:dyDescent="0.25"/>
    <row r="15437" hidden="1" x14ac:dyDescent="0.25"/>
    <row r="15438" hidden="1" x14ac:dyDescent="0.25"/>
    <row r="15439" hidden="1" x14ac:dyDescent="0.25"/>
    <row r="15440" hidden="1" x14ac:dyDescent="0.25"/>
    <row r="15441" hidden="1" x14ac:dyDescent="0.25"/>
    <row r="15442" hidden="1" x14ac:dyDescent="0.25"/>
    <row r="15443" hidden="1" x14ac:dyDescent="0.25"/>
    <row r="15444" hidden="1" x14ac:dyDescent="0.25"/>
    <row r="15445" hidden="1" x14ac:dyDescent="0.25"/>
    <row r="15446" hidden="1" x14ac:dyDescent="0.25"/>
    <row r="15447" hidden="1" x14ac:dyDescent="0.25"/>
    <row r="15448" hidden="1" x14ac:dyDescent="0.25"/>
    <row r="15449" hidden="1" x14ac:dyDescent="0.25"/>
    <row r="15450" hidden="1" x14ac:dyDescent="0.25"/>
    <row r="15451" hidden="1" x14ac:dyDescent="0.25"/>
    <row r="15452" hidden="1" x14ac:dyDescent="0.25"/>
    <row r="15453" hidden="1" x14ac:dyDescent="0.25"/>
    <row r="15454" hidden="1" x14ac:dyDescent="0.25"/>
    <row r="15455" hidden="1" x14ac:dyDescent="0.25"/>
    <row r="15456" hidden="1" x14ac:dyDescent="0.25"/>
    <row r="15457" hidden="1" x14ac:dyDescent="0.25"/>
    <row r="15458" hidden="1" x14ac:dyDescent="0.25"/>
    <row r="15459" hidden="1" x14ac:dyDescent="0.25"/>
    <row r="15460" hidden="1" x14ac:dyDescent="0.25"/>
    <row r="15461" hidden="1" x14ac:dyDescent="0.25"/>
    <row r="15462" hidden="1" x14ac:dyDescent="0.25"/>
    <row r="15463" hidden="1" x14ac:dyDescent="0.25"/>
    <row r="15464" hidden="1" x14ac:dyDescent="0.25"/>
    <row r="15465" hidden="1" x14ac:dyDescent="0.25"/>
    <row r="15466" hidden="1" x14ac:dyDescent="0.25"/>
    <row r="15467" hidden="1" x14ac:dyDescent="0.25"/>
    <row r="15468" hidden="1" x14ac:dyDescent="0.25"/>
    <row r="15469" hidden="1" x14ac:dyDescent="0.25"/>
    <row r="15470" hidden="1" x14ac:dyDescent="0.25"/>
    <row r="15471" hidden="1" x14ac:dyDescent="0.25"/>
    <row r="15472" hidden="1" x14ac:dyDescent="0.25"/>
    <row r="15473" hidden="1" x14ac:dyDescent="0.25"/>
    <row r="15474" hidden="1" x14ac:dyDescent="0.25"/>
    <row r="15475" hidden="1" x14ac:dyDescent="0.25"/>
    <row r="15476" hidden="1" x14ac:dyDescent="0.25"/>
    <row r="15477" hidden="1" x14ac:dyDescent="0.25"/>
    <row r="15478" hidden="1" x14ac:dyDescent="0.25"/>
    <row r="15479" hidden="1" x14ac:dyDescent="0.25"/>
    <row r="15480" hidden="1" x14ac:dyDescent="0.25"/>
    <row r="15481" hidden="1" x14ac:dyDescent="0.25"/>
    <row r="15482" hidden="1" x14ac:dyDescent="0.25"/>
    <row r="15483" hidden="1" x14ac:dyDescent="0.25"/>
    <row r="15484" hidden="1" x14ac:dyDescent="0.25"/>
    <row r="15485" hidden="1" x14ac:dyDescent="0.25"/>
    <row r="15486" hidden="1" x14ac:dyDescent="0.25"/>
    <row r="15487" hidden="1" x14ac:dyDescent="0.25"/>
    <row r="15488" hidden="1" x14ac:dyDescent="0.25"/>
    <row r="15489" hidden="1" x14ac:dyDescent="0.25"/>
    <row r="15490" hidden="1" x14ac:dyDescent="0.25"/>
    <row r="15491" hidden="1" x14ac:dyDescent="0.25"/>
    <row r="15492" hidden="1" x14ac:dyDescent="0.25"/>
    <row r="15493" hidden="1" x14ac:dyDescent="0.25"/>
    <row r="15494" hidden="1" x14ac:dyDescent="0.25"/>
    <row r="15495" hidden="1" x14ac:dyDescent="0.25"/>
    <row r="15496" hidden="1" x14ac:dyDescent="0.25"/>
    <row r="15497" hidden="1" x14ac:dyDescent="0.25"/>
    <row r="15498" hidden="1" x14ac:dyDescent="0.25"/>
    <row r="15499" hidden="1" x14ac:dyDescent="0.25"/>
    <row r="15500" hidden="1" x14ac:dyDescent="0.25"/>
    <row r="15501" hidden="1" x14ac:dyDescent="0.25"/>
    <row r="15502" hidden="1" x14ac:dyDescent="0.25"/>
    <row r="15503" hidden="1" x14ac:dyDescent="0.25"/>
    <row r="15504" hidden="1" x14ac:dyDescent="0.25"/>
    <row r="15505" hidden="1" x14ac:dyDescent="0.25"/>
    <row r="15506" hidden="1" x14ac:dyDescent="0.25"/>
    <row r="15507" hidden="1" x14ac:dyDescent="0.25"/>
    <row r="15508" hidden="1" x14ac:dyDescent="0.25"/>
    <row r="15509" hidden="1" x14ac:dyDescent="0.25"/>
    <row r="15510" hidden="1" x14ac:dyDescent="0.25"/>
    <row r="15511" hidden="1" x14ac:dyDescent="0.25"/>
    <row r="15512" hidden="1" x14ac:dyDescent="0.25"/>
    <row r="15513" hidden="1" x14ac:dyDescent="0.25"/>
    <row r="15514" hidden="1" x14ac:dyDescent="0.25"/>
    <row r="15515" hidden="1" x14ac:dyDescent="0.25"/>
    <row r="15516" hidden="1" x14ac:dyDescent="0.25"/>
    <row r="15517" hidden="1" x14ac:dyDescent="0.25"/>
    <row r="15518" hidden="1" x14ac:dyDescent="0.25"/>
    <row r="15519" hidden="1" x14ac:dyDescent="0.25"/>
    <row r="15520" hidden="1" x14ac:dyDescent="0.25"/>
    <row r="15521" hidden="1" x14ac:dyDescent="0.25"/>
    <row r="15522" hidden="1" x14ac:dyDescent="0.25"/>
    <row r="15523" hidden="1" x14ac:dyDescent="0.25"/>
    <row r="15524" hidden="1" x14ac:dyDescent="0.25"/>
    <row r="15525" hidden="1" x14ac:dyDescent="0.25"/>
    <row r="15526" hidden="1" x14ac:dyDescent="0.25"/>
    <row r="15527" hidden="1" x14ac:dyDescent="0.25"/>
    <row r="15528" hidden="1" x14ac:dyDescent="0.25"/>
    <row r="15529" hidden="1" x14ac:dyDescent="0.25"/>
    <row r="15530" hidden="1" x14ac:dyDescent="0.25"/>
    <row r="15531" hidden="1" x14ac:dyDescent="0.25"/>
    <row r="15532" hidden="1" x14ac:dyDescent="0.25"/>
    <row r="15533" hidden="1" x14ac:dyDescent="0.25"/>
    <row r="15534" hidden="1" x14ac:dyDescent="0.25"/>
    <row r="15535" hidden="1" x14ac:dyDescent="0.25"/>
    <row r="15536" hidden="1" x14ac:dyDescent="0.25"/>
    <row r="15537" hidden="1" x14ac:dyDescent="0.25"/>
    <row r="15538" hidden="1" x14ac:dyDescent="0.25"/>
    <row r="15539" hidden="1" x14ac:dyDescent="0.25"/>
    <row r="15540" hidden="1" x14ac:dyDescent="0.25"/>
    <row r="15541" hidden="1" x14ac:dyDescent="0.25"/>
    <row r="15542" hidden="1" x14ac:dyDescent="0.25"/>
    <row r="15543" hidden="1" x14ac:dyDescent="0.25"/>
    <row r="15544" hidden="1" x14ac:dyDescent="0.25"/>
    <row r="15545" hidden="1" x14ac:dyDescent="0.25"/>
    <row r="15546" hidden="1" x14ac:dyDescent="0.25"/>
    <row r="15547" hidden="1" x14ac:dyDescent="0.25"/>
    <row r="15548" hidden="1" x14ac:dyDescent="0.25"/>
    <row r="15549" hidden="1" x14ac:dyDescent="0.25"/>
    <row r="15550" hidden="1" x14ac:dyDescent="0.25"/>
    <row r="15551" hidden="1" x14ac:dyDescent="0.25"/>
    <row r="15552" hidden="1" x14ac:dyDescent="0.25"/>
    <row r="15553" hidden="1" x14ac:dyDescent="0.25"/>
    <row r="15554" hidden="1" x14ac:dyDescent="0.25"/>
    <row r="15555" hidden="1" x14ac:dyDescent="0.25"/>
    <row r="15556" hidden="1" x14ac:dyDescent="0.25"/>
    <row r="15557" hidden="1" x14ac:dyDescent="0.25"/>
    <row r="15558" hidden="1" x14ac:dyDescent="0.25"/>
    <row r="15559" hidden="1" x14ac:dyDescent="0.25"/>
    <row r="15560" hidden="1" x14ac:dyDescent="0.25"/>
    <row r="15561" hidden="1" x14ac:dyDescent="0.25"/>
    <row r="15562" hidden="1" x14ac:dyDescent="0.25"/>
    <row r="15563" hidden="1" x14ac:dyDescent="0.25"/>
    <row r="15564" hidden="1" x14ac:dyDescent="0.25"/>
    <row r="15565" hidden="1" x14ac:dyDescent="0.25"/>
    <row r="15566" hidden="1" x14ac:dyDescent="0.25"/>
    <row r="15567" hidden="1" x14ac:dyDescent="0.25"/>
    <row r="15568" hidden="1" x14ac:dyDescent="0.25"/>
    <row r="15569" hidden="1" x14ac:dyDescent="0.25"/>
    <row r="15570" hidden="1" x14ac:dyDescent="0.25"/>
    <row r="15571" hidden="1" x14ac:dyDescent="0.25"/>
    <row r="15572" hidden="1" x14ac:dyDescent="0.25"/>
    <row r="15573" hidden="1" x14ac:dyDescent="0.25"/>
    <row r="15574" hidden="1" x14ac:dyDescent="0.25"/>
    <row r="15575" hidden="1" x14ac:dyDescent="0.25"/>
    <row r="15576" hidden="1" x14ac:dyDescent="0.25"/>
    <row r="15577" hidden="1" x14ac:dyDescent="0.25"/>
    <row r="15578" hidden="1" x14ac:dyDescent="0.25"/>
    <row r="15579" hidden="1" x14ac:dyDescent="0.25"/>
    <row r="15580" hidden="1" x14ac:dyDescent="0.25"/>
    <row r="15581" hidden="1" x14ac:dyDescent="0.25"/>
    <row r="15582" hidden="1" x14ac:dyDescent="0.25"/>
    <row r="15583" hidden="1" x14ac:dyDescent="0.25"/>
    <row r="15584" hidden="1" x14ac:dyDescent="0.25"/>
    <row r="15585" hidden="1" x14ac:dyDescent="0.25"/>
    <row r="15586" hidden="1" x14ac:dyDescent="0.25"/>
    <row r="15587" hidden="1" x14ac:dyDescent="0.25"/>
    <row r="15588" hidden="1" x14ac:dyDescent="0.25"/>
    <row r="15589" hidden="1" x14ac:dyDescent="0.25"/>
    <row r="15590" hidden="1" x14ac:dyDescent="0.25"/>
    <row r="15591" hidden="1" x14ac:dyDescent="0.25"/>
    <row r="15592" hidden="1" x14ac:dyDescent="0.25"/>
    <row r="15593" hidden="1" x14ac:dyDescent="0.25"/>
    <row r="15594" hidden="1" x14ac:dyDescent="0.25"/>
    <row r="15595" hidden="1" x14ac:dyDescent="0.25"/>
    <row r="15596" hidden="1" x14ac:dyDescent="0.25"/>
    <row r="15597" hidden="1" x14ac:dyDescent="0.25"/>
    <row r="15598" hidden="1" x14ac:dyDescent="0.25"/>
    <row r="15599" hidden="1" x14ac:dyDescent="0.25"/>
    <row r="15600" hidden="1" x14ac:dyDescent="0.25"/>
    <row r="15601" hidden="1" x14ac:dyDescent="0.25"/>
    <row r="15602" hidden="1" x14ac:dyDescent="0.25"/>
    <row r="15603" hidden="1" x14ac:dyDescent="0.25"/>
    <row r="15604" hidden="1" x14ac:dyDescent="0.25"/>
    <row r="15605" hidden="1" x14ac:dyDescent="0.25"/>
    <row r="15606" hidden="1" x14ac:dyDescent="0.25"/>
    <row r="15607" hidden="1" x14ac:dyDescent="0.25"/>
    <row r="15608" hidden="1" x14ac:dyDescent="0.25"/>
    <row r="15609" hidden="1" x14ac:dyDescent="0.25"/>
    <row r="15610" hidden="1" x14ac:dyDescent="0.25"/>
    <row r="15611" hidden="1" x14ac:dyDescent="0.25"/>
    <row r="15612" hidden="1" x14ac:dyDescent="0.25"/>
    <row r="15613" hidden="1" x14ac:dyDescent="0.25"/>
    <row r="15614" hidden="1" x14ac:dyDescent="0.25"/>
    <row r="15615" hidden="1" x14ac:dyDescent="0.25"/>
    <row r="15616" hidden="1" x14ac:dyDescent="0.25"/>
    <row r="15617" hidden="1" x14ac:dyDescent="0.25"/>
    <row r="15618" hidden="1" x14ac:dyDescent="0.25"/>
    <row r="15619" hidden="1" x14ac:dyDescent="0.25"/>
    <row r="15620" hidden="1" x14ac:dyDescent="0.25"/>
    <row r="15621" hidden="1" x14ac:dyDescent="0.25"/>
    <row r="15622" hidden="1" x14ac:dyDescent="0.25"/>
    <row r="15623" hidden="1" x14ac:dyDescent="0.25"/>
    <row r="15624" hidden="1" x14ac:dyDescent="0.25"/>
    <row r="15625" hidden="1" x14ac:dyDescent="0.25"/>
    <row r="15626" hidden="1" x14ac:dyDescent="0.25"/>
    <row r="15627" hidden="1" x14ac:dyDescent="0.25"/>
    <row r="15628" hidden="1" x14ac:dyDescent="0.25"/>
    <row r="15629" hidden="1" x14ac:dyDescent="0.25"/>
    <row r="15630" hidden="1" x14ac:dyDescent="0.25"/>
    <row r="15631" hidden="1" x14ac:dyDescent="0.25"/>
    <row r="15632" hidden="1" x14ac:dyDescent="0.25"/>
    <row r="15633" hidden="1" x14ac:dyDescent="0.25"/>
    <row r="15634" hidden="1" x14ac:dyDescent="0.25"/>
    <row r="15635" hidden="1" x14ac:dyDescent="0.25"/>
    <row r="15636" hidden="1" x14ac:dyDescent="0.25"/>
    <row r="15637" hidden="1" x14ac:dyDescent="0.25"/>
    <row r="15638" hidden="1" x14ac:dyDescent="0.25"/>
    <row r="15639" hidden="1" x14ac:dyDescent="0.25"/>
    <row r="15640" hidden="1" x14ac:dyDescent="0.25"/>
    <row r="15641" hidden="1" x14ac:dyDescent="0.25"/>
    <row r="15642" hidden="1" x14ac:dyDescent="0.25"/>
    <row r="15643" hidden="1" x14ac:dyDescent="0.25"/>
    <row r="15644" hidden="1" x14ac:dyDescent="0.25"/>
    <row r="15645" hidden="1" x14ac:dyDescent="0.25"/>
    <row r="15646" hidden="1" x14ac:dyDescent="0.25"/>
    <row r="15647" hidden="1" x14ac:dyDescent="0.25"/>
    <row r="15648" hidden="1" x14ac:dyDescent="0.25"/>
    <row r="15649" hidden="1" x14ac:dyDescent="0.25"/>
    <row r="15650" hidden="1" x14ac:dyDescent="0.25"/>
    <row r="15651" hidden="1" x14ac:dyDescent="0.25"/>
    <row r="15652" hidden="1" x14ac:dyDescent="0.25"/>
    <row r="15653" hidden="1" x14ac:dyDescent="0.25"/>
    <row r="15654" hidden="1" x14ac:dyDescent="0.25"/>
    <row r="15655" hidden="1" x14ac:dyDescent="0.25"/>
    <row r="15656" hidden="1" x14ac:dyDescent="0.25"/>
    <row r="15657" hidden="1" x14ac:dyDescent="0.25"/>
    <row r="15658" hidden="1" x14ac:dyDescent="0.25"/>
    <row r="15659" hidden="1" x14ac:dyDescent="0.25"/>
    <row r="15660" hidden="1" x14ac:dyDescent="0.25"/>
    <row r="15661" hidden="1" x14ac:dyDescent="0.25"/>
    <row r="15662" hidden="1" x14ac:dyDescent="0.25"/>
    <row r="15663" hidden="1" x14ac:dyDescent="0.25"/>
    <row r="15664" hidden="1" x14ac:dyDescent="0.25"/>
    <row r="15665" hidden="1" x14ac:dyDescent="0.25"/>
    <row r="15666" hidden="1" x14ac:dyDescent="0.25"/>
    <row r="15667" hidden="1" x14ac:dyDescent="0.25"/>
    <row r="15668" hidden="1" x14ac:dyDescent="0.25"/>
    <row r="15669" hidden="1" x14ac:dyDescent="0.25"/>
    <row r="15670" hidden="1" x14ac:dyDescent="0.25"/>
    <row r="15671" hidden="1" x14ac:dyDescent="0.25"/>
    <row r="15672" hidden="1" x14ac:dyDescent="0.25"/>
    <row r="15673" hidden="1" x14ac:dyDescent="0.25"/>
    <row r="15674" hidden="1" x14ac:dyDescent="0.25"/>
    <row r="15675" hidden="1" x14ac:dyDescent="0.25"/>
    <row r="15676" hidden="1" x14ac:dyDescent="0.25"/>
    <row r="15677" hidden="1" x14ac:dyDescent="0.25"/>
    <row r="15678" hidden="1" x14ac:dyDescent="0.25"/>
    <row r="15679" hidden="1" x14ac:dyDescent="0.25"/>
    <row r="15680" hidden="1" x14ac:dyDescent="0.25"/>
    <row r="15681" hidden="1" x14ac:dyDescent="0.25"/>
    <row r="15682" hidden="1" x14ac:dyDescent="0.25"/>
    <row r="15683" hidden="1" x14ac:dyDescent="0.25"/>
    <row r="15684" hidden="1" x14ac:dyDescent="0.25"/>
    <row r="15685" hidden="1" x14ac:dyDescent="0.25"/>
    <row r="15686" hidden="1" x14ac:dyDescent="0.25"/>
    <row r="15687" hidden="1" x14ac:dyDescent="0.25"/>
    <row r="15688" hidden="1" x14ac:dyDescent="0.25"/>
    <row r="15689" hidden="1" x14ac:dyDescent="0.25"/>
    <row r="15690" hidden="1" x14ac:dyDescent="0.25"/>
    <row r="15691" hidden="1" x14ac:dyDescent="0.25"/>
    <row r="15692" hidden="1" x14ac:dyDescent="0.25"/>
    <row r="15693" hidden="1" x14ac:dyDescent="0.25"/>
    <row r="15694" hidden="1" x14ac:dyDescent="0.25"/>
    <row r="15695" hidden="1" x14ac:dyDescent="0.25"/>
    <row r="15696" hidden="1" x14ac:dyDescent="0.25"/>
    <row r="15697" hidden="1" x14ac:dyDescent="0.25"/>
    <row r="15698" hidden="1" x14ac:dyDescent="0.25"/>
    <row r="15699" hidden="1" x14ac:dyDescent="0.25"/>
    <row r="15700" hidden="1" x14ac:dyDescent="0.25"/>
    <row r="15701" hidden="1" x14ac:dyDescent="0.25"/>
    <row r="15702" hidden="1" x14ac:dyDescent="0.25"/>
    <row r="15703" hidden="1" x14ac:dyDescent="0.25"/>
    <row r="15704" hidden="1" x14ac:dyDescent="0.25"/>
    <row r="15705" hidden="1" x14ac:dyDescent="0.25"/>
    <row r="15706" hidden="1" x14ac:dyDescent="0.25"/>
    <row r="15707" hidden="1" x14ac:dyDescent="0.25"/>
    <row r="15708" hidden="1" x14ac:dyDescent="0.25"/>
    <row r="15709" hidden="1" x14ac:dyDescent="0.25"/>
    <row r="15710" hidden="1" x14ac:dyDescent="0.25"/>
    <row r="15711" hidden="1" x14ac:dyDescent="0.25"/>
    <row r="15712" hidden="1" x14ac:dyDescent="0.25"/>
    <row r="15713" hidden="1" x14ac:dyDescent="0.25"/>
    <row r="15714" hidden="1" x14ac:dyDescent="0.25"/>
    <row r="15715" hidden="1" x14ac:dyDescent="0.25"/>
    <row r="15716" hidden="1" x14ac:dyDescent="0.25"/>
    <row r="15717" hidden="1" x14ac:dyDescent="0.25"/>
    <row r="15718" hidden="1" x14ac:dyDescent="0.25"/>
    <row r="15719" hidden="1" x14ac:dyDescent="0.25"/>
    <row r="15720" hidden="1" x14ac:dyDescent="0.25"/>
    <row r="15721" hidden="1" x14ac:dyDescent="0.25"/>
    <row r="15722" hidden="1" x14ac:dyDescent="0.25"/>
    <row r="15723" hidden="1" x14ac:dyDescent="0.25"/>
    <row r="15724" hidden="1" x14ac:dyDescent="0.25"/>
    <row r="15725" hidden="1" x14ac:dyDescent="0.25"/>
    <row r="15726" hidden="1" x14ac:dyDescent="0.25"/>
    <row r="15727" hidden="1" x14ac:dyDescent="0.25"/>
    <row r="15728" hidden="1" x14ac:dyDescent="0.25"/>
    <row r="15729" hidden="1" x14ac:dyDescent="0.25"/>
    <row r="15730" hidden="1" x14ac:dyDescent="0.25"/>
    <row r="15731" hidden="1" x14ac:dyDescent="0.25"/>
    <row r="15732" hidden="1" x14ac:dyDescent="0.25"/>
    <row r="15733" hidden="1" x14ac:dyDescent="0.25"/>
    <row r="15734" hidden="1" x14ac:dyDescent="0.25"/>
    <row r="15735" hidden="1" x14ac:dyDescent="0.25"/>
    <row r="15736" hidden="1" x14ac:dyDescent="0.25"/>
    <row r="15737" hidden="1" x14ac:dyDescent="0.25"/>
    <row r="15738" hidden="1" x14ac:dyDescent="0.25"/>
    <row r="15739" hidden="1" x14ac:dyDescent="0.25"/>
    <row r="15740" hidden="1" x14ac:dyDescent="0.25"/>
    <row r="15741" hidden="1" x14ac:dyDescent="0.25"/>
    <row r="15742" hidden="1" x14ac:dyDescent="0.25"/>
    <row r="15743" hidden="1" x14ac:dyDescent="0.25"/>
    <row r="15744" hidden="1" x14ac:dyDescent="0.25"/>
    <row r="15745" hidden="1" x14ac:dyDescent="0.25"/>
    <row r="15746" hidden="1" x14ac:dyDescent="0.25"/>
    <row r="15747" hidden="1" x14ac:dyDescent="0.25"/>
    <row r="15748" hidden="1" x14ac:dyDescent="0.25"/>
    <row r="15749" hidden="1" x14ac:dyDescent="0.25"/>
    <row r="15750" hidden="1" x14ac:dyDescent="0.25"/>
    <row r="15751" hidden="1" x14ac:dyDescent="0.25"/>
    <row r="15752" hidden="1" x14ac:dyDescent="0.25"/>
    <row r="15753" hidden="1" x14ac:dyDescent="0.25"/>
    <row r="15754" hidden="1" x14ac:dyDescent="0.25"/>
    <row r="15755" hidden="1" x14ac:dyDescent="0.25"/>
    <row r="15756" hidden="1" x14ac:dyDescent="0.25"/>
    <row r="15757" hidden="1" x14ac:dyDescent="0.25"/>
    <row r="15758" hidden="1" x14ac:dyDescent="0.25"/>
    <row r="15759" hidden="1" x14ac:dyDescent="0.25"/>
    <row r="15760" hidden="1" x14ac:dyDescent="0.25"/>
    <row r="15761" hidden="1" x14ac:dyDescent="0.25"/>
    <row r="15762" hidden="1" x14ac:dyDescent="0.25"/>
    <row r="15763" hidden="1" x14ac:dyDescent="0.25"/>
    <row r="15764" hidden="1" x14ac:dyDescent="0.25"/>
    <row r="15765" hidden="1" x14ac:dyDescent="0.25"/>
    <row r="15766" hidden="1" x14ac:dyDescent="0.25"/>
    <row r="15767" hidden="1" x14ac:dyDescent="0.25"/>
    <row r="15768" hidden="1" x14ac:dyDescent="0.25"/>
    <row r="15769" hidden="1" x14ac:dyDescent="0.25"/>
    <row r="15770" hidden="1" x14ac:dyDescent="0.25"/>
    <row r="15771" hidden="1" x14ac:dyDescent="0.25"/>
    <row r="15772" hidden="1" x14ac:dyDescent="0.25"/>
    <row r="15773" hidden="1" x14ac:dyDescent="0.25"/>
    <row r="15774" hidden="1" x14ac:dyDescent="0.25"/>
    <row r="15775" hidden="1" x14ac:dyDescent="0.25"/>
    <row r="15776" hidden="1" x14ac:dyDescent="0.25"/>
    <row r="15777" hidden="1" x14ac:dyDescent="0.25"/>
    <row r="15778" hidden="1" x14ac:dyDescent="0.25"/>
    <row r="15779" hidden="1" x14ac:dyDescent="0.25"/>
    <row r="15780" hidden="1" x14ac:dyDescent="0.25"/>
    <row r="15781" hidden="1" x14ac:dyDescent="0.25"/>
    <row r="15782" hidden="1" x14ac:dyDescent="0.25"/>
    <row r="15783" hidden="1" x14ac:dyDescent="0.25"/>
    <row r="15784" hidden="1" x14ac:dyDescent="0.25"/>
    <row r="15785" hidden="1" x14ac:dyDescent="0.25"/>
    <row r="15786" hidden="1" x14ac:dyDescent="0.25"/>
    <row r="15787" hidden="1" x14ac:dyDescent="0.25"/>
    <row r="15788" hidden="1" x14ac:dyDescent="0.25"/>
    <row r="15789" hidden="1" x14ac:dyDescent="0.25"/>
    <row r="15790" hidden="1" x14ac:dyDescent="0.25"/>
    <row r="15791" hidden="1" x14ac:dyDescent="0.25"/>
    <row r="15792" hidden="1" x14ac:dyDescent="0.25"/>
    <row r="15793" hidden="1" x14ac:dyDescent="0.25"/>
    <row r="15794" hidden="1" x14ac:dyDescent="0.25"/>
    <row r="15795" hidden="1" x14ac:dyDescent="0.25"/>
    <row r="15796" hidden="1" x14ac:dyDescent="0.25"/>
    <row r="15797" hidden="1" x14ac:dyDescent="0.25"/>
    <row r="15798" hidden="1" x14ac:dyDescent="0.25"/>
    <row r="15799" hidden="1" x14ac:dyDescent="0.25"/>
    <row r="15800" hidden="1" x14ac:dyDescent="0.25"/>
    <row r="15801" hidden="1" x14ac:dyDescent="0.25"/>
    <row r="15802" hidden="1" x14ac:dyDescent="0.25"/>
    <row r="15803" hidden="1" x14ac:dyDescent="0.25"/>
    <row r="15804" hidden="1" x14ac:dyDescent="0.25"/>
    <row r="15805" hidden="1" x14ac:dyDescent="0.25"/>
    <row r="15806" hidden="1" x14ac:dyDescent="0.25"/>
    <row r="15807" hidden="1" x14ac:dyDescent="0.25"/>
    <row r="15808" hidden="1" x14ac:dyDescent="0.25"/>
    <row r="15809" hidden="1" x14ac:dyDescent="0.25"/>
    <row r="15810" hidden="1" x14ac:dyDescent="0.25"/>
    <row r="15811" hidden="1" x14ac:dyDescent="0.25"/>
    <row r="15812" hidden="1" x14ac:dyDescent="0.25"/>
    <row r="15813" hidden="1" x14ac:dyDescent="0.25"/>
    <row r="15814" hidden="1" x14ac:dyDescent="0.25"/>
    <row r="15815" hidden="1" x14ac:dyDescent="0.25"/>
    <row r="15816" hidden="1" x14ac:dyDescent="0.25"/>
    <row r="15817" hidden="1" x14ac:dyDescent="0.25"/>
    <row r="15818" hidden="1" x14ac:dyDescent="0.25"/>
    <row r="15819" hidden="1" x14ac:dyDescent="0.25"/>
    <row r="15820" hidden="1" x14ac:dyDescent="0.25"/>
    <row r="15821" hidden="1" x14ac:dyDescent="0.25"/>
    <row r="15822" hidden="1" x14ac:dyDescent="0.25"/>
    <row r="15823" hidden="1" x14ac:dyDescent="0.25"/>
    <row r="15824" hidden="1" x14ac:dyDescent="0.25"/>
    <row r="15825" hidden="1" x14ac:dyDescent="0.25"/>
    <row r="15826" hidden="1" x14ac:dyDescent="0.25"/>
    <row r="15827" hidden="1" x14ac:dyDescent="0.25"/>
    <row r="15828" hidden="1" x14ac:dyDescent="0.25"/>
    <row r="15829" hidden="1" x14ac:dyDescent="0.25"/>
    <row r="15830" hidden="1" x14ac:dyDescent="0.25"/>
    <row r="15831" hidden="1" x14ac:dyDescent="0.25"/>
    <row r="15832" hidden="1" x14ac:dyDescent="0.25"/>
    <row r="15833" hidden="1" x14ac:dyDescent="0.25"/>
    <row r="15834" hidden="1" x14ac:dyDescent="0.25"/>
    <row r="15835" hidden="1" x14ac:dyDescent="0.25"/>
    <row r="15836" hidden="1" x14ac:dyDescent="0.25"/>
    <row r="15837" hidden="1" x14ac:dyDescent="0.25"/>
    <row r="15838" hidden="1" x14ac:dyDescent="0.25"/>
    <row r="15839" hidden="1" x14ac:dyDescent="0.25"/>
    <row r="15840" hidden="1" x14ac:dyDescent="0.25"/>
    <row r="15841" hidden="1" x14ac:dyDescent="0.25"/>
    <row r="15842" hidden="1" x14ac:dyDescent="0.25"/>
    <row r="15843" hidden="1" x14ac:dyDescent="0.25"/>
    <row r="15844" hidden="1" x14ac:dyDescent="0.25"/>
    <row r="15845" hidden="1" x14ac:dyDescent="0.25"/>
    <row r="15846" hidden="1" x14ac:dyDescent="0.25"/>
    <row r="15847" hidden="1" x14ac:dyDescent="0.25"/>
    <row r="15848" hidden="1" x14ac:dyDescent="0.25"/>
    <row r="15849" hidden="1" x14ac:dyDescent="0.25"/>
    <row r="15850" hidden="1" x14ac:dyDescent="0.25"/>
    <row r="15851" hidden="1" x14ac:dyDescent="0.25"/>
    <row r="15852" hidden="1" x14ac:dyDescent="0.25"/>
    <row r="15853" hidden="1" x14ac:dyDescent="0.25"/>
    <row r="15854" hidden="1" x14ac:dyDescent="0.25"/>
    <row r="15855" hidden="1" x14ac:dyDescent="0.25"/>
    <row r="15856" hidden="1" x14ac:dyDescent="0.25"/>
    <row r="15857" hidden="1" x14ac:dyDescent="0.25"/>
    <row r="15858" hidden="1" x14ac:dyDescent="0.25"/>
    <row r="15859" hidden="1" x14ac:dyDescent="0.25"/>
    <row r="15860" hidden="1" x14ac:dyDescent="0.25"/>
    <row r="15861" hidden="1" x14ac:dyDescent="0.25"/>
    <row r="15862" hidden="1" x14ac:dyDescent="0.25"/>
    <row r="15863" hidden="1" x14ac:dyDescent="0.25"/>
    <row r="15864" hidden="1" x14ac:dyDescent="0.25"/>
    <row r="15865" hidden="1" x14ac:dyDescent="0.25"/>
    <row r="15866" hidden="1" x14ac:dyDescent="0.25"/>
    <row r="15867" hidden="1" x14ac:dyDescent="0.25"/>
    <row r="15868" hidden="1" x14ac:dyDescent="0.25"/>
    <row r="15869" hidden="1" x14ac:dyDescent="0.25"/>
    <row r="15870" hidden="1" x14ac:dyDescent="0.25"/>
    <row r="15871" hidden="1" x14ac:dyDescent="0.25"/>
    <row r="15872" hidden="1" x14ac:dyDescent="0.25"/>
    <row r="15873" hidden="1" x14ac:dyDescent="0.25"/>
    <row r="15874" hidden="1" x14ac:dyDescent="0.25"/>
    <row r="15875" hidden="1" x14ac:dyDescent="0.25"/>
    <row r="15876" hidden="1" x14ac:dyDescent="0.25"/>
    <row r="15877" hidden="1" x14ac:dyDescent="0.25"/>
    <row r="15878" hidden="1" x14ac:dyDescent="0.25"/>
    <row r="15879" hidden="1" x14ac:dyDescent="0.25"/>
    <row r="15880" hidden="1" x14ac:dyDescent="0.25"/>
    <row r="15881" hidden="1" x14ac:dyDescent="0.25"/>
    <row r="15882" hidden="1" x14ac:dyDescent="0.25"/>
    <row r="15883" hidden="1" x14ac:dyDescent="0.25"/>
    <row r="15884" hidden="1" x14ac:dyDescent="0.25"/>
    <row r="15885" hidden="1" x14ac:dyDescent="0.25"/>
    <row r="15886" hidden="1" x14ac:dyDescent="0.25"/>
    <row r="15887" hidden="1" x14ac:dyDescent="0.25"/>
    <row r="15888" hidden="1" x14ac:dyDescent="0.25"/>
    <row r="15889" hidden="1" x14ac:dyDescent="0.25"/>
    <row r="15890" hidden="1" x14ac:dyDescent="0.25"/>
    <row r="15891" hidden="1" x14ac:dyDescent="0.25"/>
    <row r="15892" hidden="1" x14ac:dyDescent="0.25"/>
    <row r="15893" hidden="1" x14ac:dyDescent="0.25"/>
    <row r="15894" hidden="1" x14ac:dyDescent="0.25"/>
    <row r="15895" hidden="1" x14ac:dyDescent="0.25"/>
    <row r="15896" hidden="1" x14ac:dyDescent="0.25"/>
    <row r="15897" hidden="1" x14ac:dyDescent="0.25"/>
    <row r="15898" hidden="1" x14ac:dyDescent="0.25"/>
    <row r="15899" hidden="1" x14ac:dyDescent="0.25"/>
    <row r="15900" hidden="1" x14ac:dyDescent="0.25"/>
    <row r="15901" hidden="1" x14ac:dyDescent="0.25"/>
    <row r="15902" hidden="1" x14ac:dyDescent="0.25"/>
    <row r="15903" hidden="1" x14ac:dyDescent="0.25"/>
    <row r="15904" hidden="1" x14ac:dyDescent="0.25"/>
    <row r="15905" hidden="1" x14ac:dyDescent="0.25"/>
    <row r="15906" hidden="1" x14ac:dyDescent="0.25"/>
    <row r="15907" hidden="1" x14ac:dyDescent="0.25"/>
    <row r="15908" hidden="1" x14ac:dyDescent="0.25"/>
    <row r="15909" hidden="1" x14ac:dyDescent="0.25"/>
    <row r="15910" hidden="1" x14ac:dyDescent="0.25"/>
    <row r="15911" hidden="1" x14ac:dyDescent="0.25"/>
    <row r="15912" hidden="1" x14ac:dyDescent="0.25"/>
    <row r="15913" hidden="1" x14ac:dyDescent="0.25"/>
    <row r="15914" hidden="1" x14ac:dyDescent="0.25"/>
    <row r="15915" hidden="1" x14ac:dyDescent="0.25"/>
    <row r="15916" hidden="1" x14ac:dyDescent="0.25"/>
    <row r="15917" hidden="1" x14ac:dyDescent="0.25"/>
    <row r="15918" hidden="1" x14ac:dyDescent="0.25"/>
    <row r="15919" hidden="1" x14ac:dyDescent="0.25"/>
    <row r="15920" hidden="1" x14ac:dyDescent="0.25"/>
    <row r="15921" hidden="1" x14ac:dyDescent="0.25"/>
    <row r="15922" hidden="1" x14ac:dyDescent="0.25"/>
    <row r="15923" hidden="1" x14ac:dyDescent="0.25"/>
    <row r="15924" hidden="1" x14ac:dyDescent="0.25"/>
    <row r="15925" hidden="1" x14ac:dyDescent="0.25"/>
    <row r="15926" hidden="1" x14ac:dyDescent="0.25"/>
    <row r="15927" hidden="1" x14ac:dyDescent="0.25"/>
    <row r="15928" hidden="1" x14ac:dyDescent="0.25"/>
    <row r="15929" hidden="1" x14ac:dyDescent="0.25"/>
    <row r="15930" hidden="1" x14ac:dyDescent="0.25"/>
    <row r="15931" hidden="1" x14ac:dyDescent="0.25"/>
    <row r="15932" hidden="1" x14ac:dyDescent="0.25"/>
    <row r="15933" hidden="1" x14ac:dyDescent="0.25"/>
    <row r="15934" hidden="1" x14ac:dyDescent="0.25"/>
    <row r="15935" hidden="1" x14ac:dyDescent="0.25"/>
    <row r="15936" hidden="1" x14ac:dyDescent="0.25"/>
    <row r="15937" hidden="1" x14ac:dyDescent="0.25"/>
    <row r="15938" hidden="1" x14ac:dyDescent="0.25"/>
    <row r="15939" hidden="1" x14ac:dyDescent="0.25"/>
    <row r="15940" hidden="1" x14ac:dyDescent="0.25"/>
    <row r="15941" hidden="1" x14ac:dyDescent="0.25"/>
    <row r="15942" hidden="1" x14ac:dyDescent="0.25"/>
    <row r="15943" hidden="1" x14ac:dyDescent="0.25"/>
    <row r="15944" hidden="1" x14ac:dyDescent="0.25"/>
    <row r="15945" hidden="1" x14ac:dyDescent="0.25"/>
    <row r="15946" hidden="1" x14ac:dyDescent="0.25"/>
    <row r="15947" hidden="1" x14ac:dyDescent="0.25"/>
    <row r="15948" hidden="1" x14ac:dyDescent="0.25"/>
    <row r="15949" hidden="1" x14ac:dyDescent="0.25"/>
    <row r="15950" hidden="1" x14ac:dyDescent="0.25"/>
    <row r="15951" hidden="1" x14ac:dyDescent="0.25"/>
    <row r="15952" hidden="1" x14ac:dyDescent="0.25"/>
    <row r="15953" hidden="1" x14ac:dyDescent="0.25"/>
    <row r="15954" hidden="1" x14ac:dyDescent="0.25"/>
    <row r="15955" hidden="1" x14ac:dyDescent="0.25"/>
    <row r="15956" hidden="1" x14ac:dyDescent="0.25"/>
    <row r="15957" hidden="1" x14ac:dyDescent="0.25"/>
    <row r="15958" hidden="1" x14ac:dyDescent="0.25"/>
    <row r="15959" hidden="1" x14ac:dyDescent="0.25"/>
    <row r="15960" hidden="1" x14ac:dyDescent="0.25"/>
    <row r="15961" hidden="1" x14ac:dyDescent="0.25"/>
    <row r="15962" hidden="1" x14ac:dyDescent="0.25"/>
    <row r="15963" hidden="1" x14ac:dyDescent="0.25"/>
    <row r="15964" hidden="1" x14ac:dyDescent="0.25"/>
    <row r="15965" hidden="1" x14ac:dyDescent="0.25"/>
    <row r="15966" hidden="1" x14ac:dyDescent="0.25"/>
    <row r="15967" hidden="1" x14ac:dyDescent="0.25"/>
    <row r="15968" hidden="1" x14ac:dyDescent="0.25"/>
    <row r="15969" hidden="1" x14ac:dyDescent="0.25"/>
    <row r="15970" hidden="1" x14ac:dyDescent="0.25"/>
    <row r="15971" hidden="1" x14ac:dyDescent="0.25"/>
    <row r="15972" hidden="1" x14ac:dyDescent="0.25"/>
    <row r="15973" hidden="1" x14ac:dyDescent="0.25"/>
    <row r="15974" hidden="1" x14ac:dyDescent="0.25"/>
    <row r="15975" hidden="1" x14ac:dyDescent="0.25"/>
    <row r="15976" hidden="1" x14ac:dyDescent="0.25"/>
    <row r="15977" hidden="1" x14ac:dyDescent="0.25"/>
    <row r="15978" hidden="1" x14ac:dyDescent="0.25"/>
    <row r="15979" hidden="1" x14ac:dyDescent="0.25"/>
    <row r="15980" hidden="1" x14ac:dyDescent="0.25"/>
    <row r="15981" hidden="1" x14ac:dyDescent="0.25"/>
    <row r="15982" hidden="1" x14ac:dyDescent="0.25"/>
    <row r="15983" hidden="1" x14ac:dyDescent="0.25"/>
    <row r="15984" hidden="1" x14ac:dyDescent="0.25"/>
    <row r="15985" hidden="1" x14ac:dyDescent="0.25"/>
    <row r="15986" hidden="1" x14ac:dyDescent="0.25"/>
    <row r="15987" hidden="1" x14ac:dyDescent="0.25"/>
    <row r="15988" hidden="1" x14ac:dyDescent="0.25"/>
    <row r="15989" hidden="1" x14ac:dyDescent="0.25"/>
    <row r="15990" hidden="1" x14ac:dyDescent="0.25"/>
    <row r="15991" hidden="1" x14ac:dyDescent="0.25"/>
    <row r="15992" hidden="1" x14ac:dyDescent="0.25"/>
    <row r="15993" hidden="1" x14ac:dyDescent="0.25"/>
    <row r="15994" hidden="1" x14ac:dyDescent="0.25"/>
    <row r="15995" hidden="1" x14ac:dyDescent="0.25"/>
    <row r="15996" hidden="1" x14ac:dyDescent="0.25"/>
    <row r="15997" hidden="1" x14ac:dyDescent="0.25"/>
    <row r="15998" hidden="1" x14ac:dyDescent="0.25"/>
    <row r="15999" hidden="1" x14ac:dyDescent="0.25"/>
    <row r="16000" hidden="1" x14ac:dyDescent="0.25"/>
    <row r="16001" hidden="1" x14ac:dyDescent="0.25"/>
    <row r="16002" hidden="1" x14ac:dyDescent="0.25"/>
    <row r="16003" hidden="1" x14ac:dyDescent="0.25"/>
    <row r="16004" hidden="1" x14ac:dyDescent="0.25"/>
    <row r="16005" hidden="1" x14ac:dyDescent="0.25"/>
    <row r="16006" hidden="1" x14ac:dyDescent="0.25"/>
    <row r="16007" hidden="1" x14ac:dyDescent="0.25"/>
    <row r="16008" hidden="1" x14ac:dyDescent="0.25"/>
    <row r="16009" hidden="1" x14ac:dyDescent="0.25"/>
    <row r="16010" hidden="1" x14ac:dyDescent="0.25"/>
    <row r="16011" hidden="1" x14ac:dyDescent="0.25"/>
    <row r="16012" hidden="1" x14ac:dyDescent="0.25"/>
    <row r="16013" hidden="1" x14ac:dyDescent="0.25"/>
    <row r="16014" hidden="1" x14ac:dyDescent="0.25"/>
    <row r="16015" hidden="1" x14ac:dyDescent="0.25"/>
    <row r="16016" hidden="1" x14ac:dyDescent="0.25"/>
    <row r="16017" hidden="1" x14ac:dyDescent="0.25"/>
    <row r="16018" hidden="1" x14ac:dyDescent="0.25"/>
    <row r="16019" hidden="1" x14ac:dyDescent="0.25"/>
    <row r="16020" hidden="1" x14ac:dyDescent="0.25"/>
    <row r="16021" hidden="1" x14ac:dyDescent="0.25"/>
    <row r="16022" hidden="1" x14ac:dyDescent="0.25"/>
    <row r="16023" hidden="1" x14ac:dyDescent="0.25"/>
    <row r="16024" hidden="1" x14ac:dyDescent="0.25"/>
    <row r="16025" hidden="1" x14ac:dyDescent="0.25"/>
    <row r="16026" hidden="1" x14ac:dyDescent="0.25"/>
    <row r="16027" hidden="1" x14ac:dyDescent="0.25"/>
    <row r="16028" hidden="1" x14ac:dyDescent="0.25"/>
    <row r="16029" hidden="1" x14ac:dyDescent="0.25"/>
    <row r="16030" hidden="1" x14ac:dyDescent="0.25"/>
    <row r="16031" hidden="1" x14ac:dyDescent="0.25"/>
    <row r="16032" hidden="1" x14ac:dyDescent="0.25"/>
    <row r="16033" hidden="1" x14ac:dyDescent="0.25"/>
    <row r="16034" hidden="1" x14ac:dyDescent="0.25"/>
    <row r="16035" hidden="1" x14ac:dyDescent="0.25"/>
    <row r="16036" hidden="1" x14ac:dyDescent="0.25"/>
    <row r="16037" hidden="1" x14ac:dyDescent="0.25"/>
    <row r="16038" hidden="1" x14ac:dyDescent="0.25"/>
    <row r="16039" hidden="1" x14ac:dyDescent="0.25"/>
    <row r="16040" hidden="1" x14ac:dyDescent="0.25"/>
    <row r="16041" hidden="1" x14ac:dyDescent="0.25"/>
    <row r="16042" hidden="1" x14ac:dyDescent="0.25"/>
    <row r="16043" hidden="1" x14ac:dyDescent="0.25"/>
    <row r="16044" hidden="1" x14ac:dyDescent="0.25"/>
    <row r="16045" hidden="1" x14ac:dyDescent="0.25"/>
    <row r="16046" hidden="1" x14ac:dyDescent="0.25"/>
    <row r="16047" hidden="1" x14ac:dyDescent="0.25"/>
    <row r="16048" hidden="1" x14ac:dyDescent="0.25"/>
    <row r="16049" hidden="1" x14ac:dyDescent="0.25"/>
    <row r="16050" hidden="1" x14ac:dyDescent="0.25"/>
    <row r="16051" hidden="1" x14ac:dyDescent="0.25"/>
    <row r="16052" hidden="1" x14ac:dyDescent="0.25"/>
    <row r="16053" hidden="1" x14ac:dyDescent="0.25"/>
    <row r="16054" hidden="1" x14ac:dyDescent="0.25"/>
    <row r="16055" hidden="1" x14ac:dyDescent="0.25"/>
    <row r="16056" hidden="1" x14ac:dyDescent="0.25"/>
    <row r="16057" hidden="1" x14ac:dyDescent="0.25"/>
    <row r="16058" hidden="1" x14ac:dyDescent="0.25"/>
    <row r="16059" hidden="1" x14ac:dyDescent="0.25"/>
    <row r="16060" hidden="1" x14ac:dyDescent="0.25"/>
    <row r="16061" hidden="1" x14ac:dyDescent="0.25"/>
    <row r="16062" hidden="1" x14ac:dyDescent="0.25"/>
    <row r="16063" hidden="1" x14ac:dyDescent="0.25"/>
    <row r="16064" hidden="1" x14ac:dyDescent="0.25"/>
    <row r="16065" hidden="1" x14ac:dyDescent="0.25"/>
    <row r="16066" hidden="1" x14ac:dyDescent="0.25"/>
    <row r="16067" hidden="1" x14ac:dyDescent="0.25"/>
    <row r="16068" hidden="1" x14ac:dyDescent="0.25"/>
    <row r="16069" hidden="1" x14ac:dyDescent="0.25"/>
    <row r="16070" hidden="1" x14ac:dyDescent="0.25"/>
    <row r="16071" hidden="1" x14ac:dyDescent="0.25"/>
    <row r="16072" hidden="1" x14ac:dyDescent="0.25"/>
    <row r="16073" hidden="1" x14ac:dyDescent="0.25"/>
    <row r="16074" hidden="1" x14ac:dyDescent="0.25"/>
    <row r="16075" hidden="1" x14ac:dyDescent="0.25"/>
    <row r="16076" hidden="1" x14ac:dyDescent="0.25"/>
    <row r="16077" hidden="1" x14ac:dyDescent="0.25"/>
    <row r="16078" hidden="1" x14ac:dyDescent="0.25"/>
    <row r="16079" hidden="1" x14ac:dyDescent="0.25"/>
    <row r="16080" hidden="1" x14ac:dyDescent="0.25"/>
    <row r="16081" hidden="1" x14ac:dyDescent="0.25"/>
    <row r="16082" hidden="1" x14ac:dyDescent="0.25"/>
    <row r="16083" hidden="1" x14ac:dyDescent="0.25"/>
    <row r="16084" hidden="1" x14ac:dyDescent="0.25"/>
    <row r="16085" hidden="1" x14ac:dyDescent="0.25"/>
    <row r="16086" hidden="1" x14ac:dyDescent="0.25"/>
    <row r="16087" hidden="1" x14ac:dyDescent="0.25"/>
    <row r="16088" hidden="1" x14ac:dyDescent="0.25"/>
    <row r="16089" hidden="1" x14ac:dyDescent="0.25"/>
    <row r="16090" hidden="1" x14ac:dyDescent="0.25"/>
    <row r="16091" hidden="1" x14ac:dyDescent="0.25"/>
    <row r="16092" hidden="1" x14ac:dyDescent="0.25"/>
    <row r="16093" hidden="1" x14ac:dyDescent="0.25"/>
    <row r="16094" hidden="1" x14ac:dyDescent="0.25"/>
    <row r="16095" hidden="1" x14ac:dyDescent="0.25"/>
    <row r="16096" hidden="1" x14ac:dyDescent="0.25"/>
    <row r="16097" hidden="1" x14ac:dyDescent="0.25"/>
    <row r="16098" hidden="1" x14ac:dyDescent="0.25"/>
    <row r="16099" hidden="1" x14ac:dyDescent="0.25"/>
    <row r="16100" hidden="1" x14ac:dyDescent="0.25"/>
    <row r="16101" hidden="1" x14ac:dyDescent="0.25"/>
    <row r="16102" hidden="1" x14ac:dyDescent="0.25"/>
    <row r="16103" hidden="1" x14ac:dyDescent="0.25"/>
    <row r="16104" hidden="1" x14ac:dyDescent="0.25"/>
    <row r="16105" hidden="1" x14ac:dyDescent="0.25"/>
    <row r="16106" hidden="1" x14ac:dyDescent="0.25"/>
    <row r="16107" hidden="1" x14ac:dyDescent="0.25"/>
    <row r="16108" hidden="1" x14ac:dyDescent="0.25"/>
    <row r="16109" hidden="1" x14ac:dyDescent="0.25"/>
    <row r="16110" hidden="1" x14ac:dyDescent="0.25"/>
    <row r="16111" hidden="1" x14ac:dyDescent="0.25"/>
    <row r="16112" hidden="1" x14ac:dyDescent="0.25"/>
    <row r="16113" hidden="1" x14ac:dyDescent="0.25"/>
    <row r="16114" hidden="1" x14ac:dyDescent="0.25"/>
    <row r="16115" hidden="1" x14ac:dyDescent="0.25"/>
    <row r="16116" hidden="1" x14ac:dyDescent="0.25"/>
    <row r="16117" hidden="1" x14ac:dyDescent="0.25"/>
    <row r="16118" hidden="1" x14ac:dyDescent="0.25"/>
    <row r="16119" hidden="1" x14ac:dyDescent="0.25"/>
    <row r="16120" hidden="1" x14ac:dyDescent="0.25"/>
    <row r="16121" hidden="1" x14ac:dyDescent="0.25"/>
    <row r="16122" hidden="1" x14ac:dyDescent="0.25"/>
    <row r="16123" hidden="1" x14ac:dyDescent="0.25"/>
    <row r="16124" hidden="1" x14ac:dyDescent="0.25"/>
    <row r="16125" hidden="1" x14ac:dyDescent="0.25"/>
    <row r="16126" hidden="1" x14ac:dyDescent="0.25"/>
    <row r="16127" hidden="1" x14ac:dyDescent="0.25"/>
    <row r="16128" hidden="1" x14ac:dyDescent="0.25"/>
    <row r="16129" hidden="1" x14ac:dyDescent="0.25"/>
    <row r="16130" hidden="1" x14ac:dyDescent="0.25"/>
    <row r="16131" hidden="1" x14ac:dyDescent="0.25"/>
    <row r="16132" hidden="1" x14ac:dyDescent="0.25"/>
    <row r="16133" hidden="1" x14ac:dyDescent="0.25"/>
    <row r="16134" hidden="1" x14ac:dyDescent="0.25"/>
    <row r="16135" hidden="1" x14ac:dyDescent="0.25"/>
    <row r="16136" hidden="1" x14ac:dyDescent="0.25"/>
    <row r="16137" hidden="1" x14ac:dyDescent="0.25"/>
    <row r="16138" hidden="1" x14ac:dyDescent="0.25"/>
    <row r="16139" hidden="1" x14ac:dyDescent="0.25"/>
    <row r="16140" hidden="1" x14ac:dyDescent="0.25"/>
    <row r="16141" hidden="1" x14ac:dyDescent="0.25"/>
    <row r="16142" hidden="1" x14ac:dyDescent="0.25"/>
    <row r="16143" hidden="1" x14ac:dyDescent="0.25"/>
    <row r="16144" hidden="1" x14ac:dyDescent="0.25"/>
    <row r="16145" hidden="1" x14ac:dyDescent="0.25"/>
    <row r="16146" hidden="1" x14ac:dyDescent="0.25"/>
    <row r="16147" hidden="1" x14ac:dyDescent="0.25"/>
    <row r="16148" hidden="1" x14ac:dyDescent="0.25"/>
    <row r="16149" hidden="1" x14ac:dyDescent="0.25"/>
    <row r="16150" hidden="1" x14ac:dyDescent="0.25"/>
    <row r="16151" hidden="1" x14ac:dyDescent="0.25"/>
    <row r="16152" hidden="1" x14ac:dyDescent="0.25"/>
    <row r="16153" hidden="1" x14ac:dyDescent="0.25"/>
    <row r="16154" hidden="1" x14ac:dyDescent="0.25"/>
    <row r="16155" hidden="1" x14ac:dyDescent="0.25"/>
    <row r="16156" hidden="1" x14ac:dyDescent="0.25"/>
    <row r="16157" hidden="1" x14ac:dyDescent="0.25"/>
    <row r="16158" hidden="1" x14ac:dyDescent="0.25"/>
    <row r="16159" hidden="1" x14ac:dyDescent="0.25"/>
    <row r="16160" hidden="1" x14ac:dyDescent="0.25"/>
    <row r="16161" hidden="1" x14ac:dyDescent="0.25"/>
    <row r="16162" hidden="1" x14ac:dyDescent="0.25"/>
    <row r="16163" hidden="1" x14ac:dyDescent="0.25"/>
    <row r="16164" hidden="1" x14ac:dyDescent="0.25"/>
    <row r="16165" hidden="1" x14ac:dyDescent="0.25"/>
    <row r="16166" hidden="1" x14ac:dyDescent="0.25"/>
    <row r="16167" hidden="1" x14ac:dyDescent="0.25"/>
    <row r="16168" hidden="1" x14ac:dyDescent="0.25"/>
    <row r="16169" hidden="1" x14ac:dyDescent="0.25"/>
    <row r="16170" hidden="1" x14ac:dyDescent="0.25"/>
    <row r="16171" hidden="1" x14ac:dyDescent="0.25"/>
    <row r="16172" hidden="1" x14ac:dyDescent="0.25"/>
    <row r="16173" hidden="1" x14ac:dyDescent="0.25"/>
    <row r="16174" hidden="1" x14ac:dyDescent="0.25"/>
    <row r="16175" hidden="1" x14ac:dyDescent="0.25"/>
    <row r="16176" hidden="1" x14ac:dyDescent="0.25"/>
    <row r="16177" hidden="1" x14ac:dyDescent="0.25"/>
    <row r="16178" hidden="1" x14ac:dyDescent="0.25"/>
    <row r="16179" hidden="1" x14ac:dyDescent="0.25"/>
    <row r="16180" hidden="1" x14ac:dyDescent="0.25"/>
    <row r="16181" hidden="1" x14ac:dyDescent="0.25"/>
    <row r="16182" hidden="1" x14ac:dyDescent="0.25"/>
    <row r="16183" hidden="1" x14ac:dyDescent="0.25"/>
    <row r="16184" hidden="1" x14ac:dyDescent="0.25"/>
    <row r="16185" hidden="1" x14ac:dyDescent="0.25"/>
    <row r="16186" hidden="1" x14ac:dyDescent="0.25"/>
    <row r="16187" hidden="1" x14ac:dyDescent="0.25"/>
    <row r="16188" hidden="1" x14ac:dyDescent="0.25"/>
    <row r="16189" hidden="1" x14ac:dyDescent="0.25"/>
    <row r="16190" hidden="1" x14ac:dyDescent="0.25"/>
    <row r="16191" hidden="1" x14ac:dyDescent="0.25"/>
    <row r="16192" hidden="1" x14ac:dyDescent="0.25"/>
    <row r="16193" hidden="1" x14ac:dyDescent="0.25"/>
    <row r="16194" hidden="1" x14ac:dyDescent="0.25"/>
    <row r="16195" hidden="1" x14ac:dyDescent="0.25"/>
    <row r="16196" hidden="1" x14ac:dyDescent="0.25"/>
    <row r="16197" hidden="1" x14ac:dyDescent="0.25"/>
    <row r="16198" hidden="1" x14ac:dyDescent="0.25"/>
    <row r="16199" hidden="1" x14ac:dyDescent="0.25"/>
    <row r="16200" hidden="1" x14ac:dyDescent="0.25"/>
    <row r="16201" hidden="1" x14ac:dyDescent="0.25"/>
    <row r="16202" hidden="1" x14ac:dyDescent="0.25"/>
    <row r="16203" hidden="1" x14ac:dyDescent="0.25"/>
    <row r="16204" hidden="1" x14ac:dyDescent="0.25"/>
    <row r="16205" hidden="1" x14ac:dyDescent="0.25"/>
    <row r="16206" hidden="1" x14ac:dyDescent="0.25"/>
    <row r="16207" hidden="1" x14ac:dyDescent="0.25"/>
    <row r="16208" hidden="1" x14ac:dyDescent="0.25"/>
    <row r="16209" hidden="1" x14ac:dyDescent="0.25"/>
    <row r="16210" hidden="1" x14ac:dyDescent="0.25"/>
    <row r="16211" hidden="1" x14ac:dyDescent="0.25"/>
    <row r="16212" hidden="1" x14ac:dyDescent="0.25"/>
    <row r="16213" hidden="1" x14ac:dyDescent="0.25"/>
    <row r="16214" hidden="1" x14ac:dyDescent="0.25"/>
    <row r="16215" hidden="1" x14ac:dyDescent="0.25"/>
    <row r="16216" hidden="1" x14ac:dyDescent="0.25"/>
    <row r="16217" hidden="1" x14ac:dyDescent="0.25"/>
    <row r="16218" hidden="1" x14ac:dyDescent="0.25"/>
    <row r="16219" hidden="1" x14ac:dyDescent="0.25"/>
    <row r="16220" hidden="1" x14ac:dyDescent="0.25"/>
    <row r="16221" hidden="1" x14ac:dyDescent="0.25"/>
    <row r="16222" hidden="1" x14ac:dyDescent="0.25"/>
    <row r="16223" hidden="1" x14ac:dyDescent="0.25"/>
    <row r="16224" hidden="1" x14ac:dyDescent="0.25"/>
    <row r="16225" hidden="1" x14ac:dyDescent="0.25"/>
    <row r="16226" hidden="1" x14ac:dyDescent="0.25"/>
    <row r="16227" hidden="1" x14ac:dyDescent="0.25"/>
    <row r="16228" hidden="1" x14ac:dyDescent="0.25"/>
    <row r="16229" hidden="1" x14ac:dyDescent="0.25"/>
    <row r="16230" hidden="1" x14ac:dyDescent="0.25"/>
    <row r="16231" hidden="1" x14ac:dyDescent="0.25"/>
    <row r="16232" hidden="1" x14ac:dyDescent="0.25"/>
    <row r="16233" hidden="1" x14ac:dyDescent="0.25"/>
    <row r="16234" hidden="1" x14ac:dyDescent="0.25"/>
    <row r="16235" hidden="1" x14ac:dyDescent="0.25"/>
    <row r="16236" hidden="1" x14ac:dyDescent="0.25"/>
    <row r="16237" hidden="1" x14ac:dyDescent="0.25"/>
    <row r="16238" hidden="1" x14ac:dyDescent="0.25"/>
    <row r="16239" hidden="1" x14ac:dyDescent="0.25"/>
    <row r="16240" hidden="1" x14ac:dyDescent="0.25"/>
    <row r="16241" hidden="1" x14ac:dyDescent="0.25"/>
    <row r="16242" hidden="1" x14ac:dyDescent="0.25"/>
    <row r="16243" hidden="1" x14ac:dyDescent="0.25"/>
    <row r="16244" hidden="1" x14ac:dyDescent="0.25"/>
    <row r="16245" hidden="1" x14ac:dyDescent="0.25"/>
    <row r="16246" hidden="1" x14ac:dyDescent="0.25"/>
    <row r="16247" hidden="1" x14ac:dyDescent="0.25"/>
    <row r="16248" hidden="1" x14ac:dyDescent="0.25"/>
    <row r="16249" hidden="1" x14ac:dyDescent="0.25"/>
    <row r="16250" hidden="1" x14ac:dyDescent="0.25"/>
    <row r="16251" hidden="1" x14ac:dyDescent="0.25"/>
    <row r="16252" hidden="1" x14ac:dyDescent="0.25"/>
    <row r="16253" hidden="1" x14ac:dyDescent="0.25"/>
    <row r="16254" hidden="1" x14ac:dyDescent="0.25"/>
    <row r="16255" hidden="1" x14ac:dyDescent="0.25"/>
    <row r="16256" hidden="1" x14ac:dyDescent="0.25"/>
    <row r="16257" hidden="1" x14ac:dyDescent="0.25"/>
    <row r="16258" hidden="1" x14ac:dyDescent="0.25"/>
    <row r="16259" hidden="1" x14ac:dyDescent="0.25"/>
    <row r="16260" hidden="1" x14ac:dyDescent="0.25"/>
    <row r="16261" hidden="1" x14ac:dyDescent="0.25"/>
    <row r="16262" hidden="1" x14ac:dyDescent="0.25"/>
    <row r="16263" hidden="1" x14ac:dyDescent="0.25"/>
    <row r="16264" hidden="1" x14ac:dyDescent="0.25"/>
    <row r="16265" hidden="1" x14ac:dyDescent="0.25"/>
    <row r="16266" hidden="1" x14ac:dyDescent="0.25"/>
    <row r="16267" hidden="1" x14ac:dyDescent="0.25"/>
    <row r="16268" hidden="1" x14ac:dyDescent="0.25"/>
    <row r="16269" hidden="1" x14ac:dyDescent="0.25"/>
    <row r="16270" hidden="1" x14ac:dyDescent="0.25"/>
    <row r="16271" hidden="1" x14ac:dyDescent="0.25"/>
    <row r="16272" hidden="1" x14ac:dyDescent="0.25"/>
    <row r="16273" hidden="1" x14ac:dyDescent="0.25"/>
    <row r="16274" hidden="1" x14ac:dyDescent="0.25"/>
    <row r="16275" hidden="1" x14ac:dyDescent="0.25"/>
    <row r="16276" hidden="1" x14ac:dyDescent="0.25"/>
    <row r="16277" hidden="1" x14ac:dyDescent="0.25"/>
    <row r="16278" hidden="1" x14ac:dyDescent="0.25"/>
    <row r="16279" hidden="1" x14ac:dyDescent="0.25"/>
    <row r="16280" hidden="1" x14ac:dyDescent="0.25"/>
    <row r="16281" hidden="1" x14ac:dyDescent="0.25"/>
    <row r="16282" hidden="1" x14ac:dyDescent="0.25"/>
    <row r="16283" hidden="1" x14ac:dyDescent="0.25"/>
    <row r="16284" hidden="1" x14ac:dyDescent="0.25"/>
    <row r="16285" hidden="1" x14ac:dyDescent="0.25"/>
    <row r="16286" hidden="1" x14ac:dyDescent="0.25"/>
    <row r="16287" hidden="1" x14ac:dyDescent="0.25"/>
    <row r="16288" hidden="1" x14ac:dyDescent="0.25"/>
    <row r="16289" hidden="1" x14ac:dyDescent="0.25"/>
    <row r="16290" hidden="1" x14ac:dyDescent="0.25"/>
    <row r="16291" hidden="1" x14ac:dyDescent="0.25"/>
    <row r="16292" hidden="1" x14ac:dyDescent="0.25"/>
    <row r="16293" hidden="1" x14ac:dyDescent="0.25"/>
    <row r="16294" hidden="1" x14ac:dyDescent="0.25"/>
    <row r="16295" hidden="1" x14ac:dyDescent="0.25"/>
    <row r="16296" hidden="1" x14ac:dyDescent="0.25"/>
    <row r="16297" hidden="1" x14ac:dyDescent="0.25"/>
    <row r="16298" hidden="1" x14ac:dyDescent="0.25"/>
    <row r="16299" hidden="1" x14ac:dyDescent="0.25"/>
    <row r="16300" hidden="1" x14ac:dyDescent="0.25"/>
    <row r="16301" hidden="1" x14ac:dyDescent="0.25"/>
    <row r="16302" hidden="1" x14ac:dyDescent="0.25"/>
    <row r="16303" hidden="1" x14ac:dyDescent="0.25"/>
    <row r="16304" hidden="1" x14ac:dyDescent="0.25"/>
    <row r="16305" hidden="1" x14ac:dyDescent="0.25"/>
    <row r="16306" hidden="1" x14ac:dyDescent="0.25"/>
    <row r="16307" hidden="1" x14ac:dyDescent="0.25"/>
    <row r="16308" hidden="1" x14ac:dyDescent="0.25"/>
    <row r="16309" hidden="1" x14ac:dyDescent="0.25"/>
    <row r="16310" hidden="1" x14ac:dyDescent="0.25"/>
    <row r="16311" hidden="1" x14ac:dyDescent="0.25"/>
    <row r="16312" hidden="1" x14ac:dyDescent="0.25"/>
    <row r="16313" hidden="1" x14ac:dyDescent="0.25"/>
    <row r="16314" hidden="1" x14ac:dyDescent="0.25"/>
    <row r="16315" hidden="1" x14ac:dyDescent="0.25"/>
    <row r="16316" hidden="1" x14ac:dyDescent="0.25"/>
    <row r="16317" hidden="1" x14ac:dyDescent="0.25"/>
    <row r="16318" hidden="1" x14ac:dyDescent="0.25"/>
    <row r="16319" hidden="1" x14ac:dyDescent="0.25"/>
    <row r="16320" hidden="1" x14ac:dyDescent="0.25"/>
    <row r="16321" hidden="1" x14ac:dyDescent="0.25"/>
    <row r="16322" hidden="1" x14ac:dyDescent="0.25"/>
    <row r="16323" hidden="1" x14ac:dyDescent="0.25"/>
    <row r="16324" hidden="1" x14ac:dyDescent="0.25"/>
    <row r="16325" hidden="1" x14ac:dyDescent="0.25"/>
    <row r="16326" hidden="1" x14ac:dyDescent="0.25"/>
    <row r="16327" hidden="1" x14ac:dyDescent="0.25"/>
    <row r="16328" hidden="1" x14ac:dyDescent="0.25"/>
    <row r="16329" hidden="1" x14ac:dyDescent="0.25"/>
    <row r="16330" hidden="1" x14ac:dyDescent="0.25"/>
    <row r="16331" hidden="1" x14ac:dyDescent="0.25"/>
    <row r="16332" hidden="1" x14ac:dyDescent="0.25"/>
    <row r="16333" hidden="1" x14ac:dyDescent="0.25"/>
    <row r="16334" hidden="1" x14ac:dyDescent="0.25"/>
    <row r="16335" hidden="1" x14ac:dyDescent="0.25"/>
    <row r="16336" hidden="1" x14ac:dyDescent="0.25"/>
    <row r="16337" hidden="1" x14ac:dyDescent="0.25"/>
    <row r="16338" hidden="1" x14ac:dyDescent="0.25"/>
    <row r="16339" hidden="1" x14ac:dyDescent="0.25"/>
    <row r="16340" hidden="1" x14ac:dyDescent="0.25"/>
    <row r="16341" hidden="1" x14ac:dyDescent="0.25"/>
    <row r="16342" hidden="1" x14ac:dyDescent="0.25"/>
    <row r="16343" hidden="1" x14ac:dyDescent="0.25"/>
    <row r="16344" hidden="1" x14ac:dyDescent="0.25"/>
    <row r="16345" hidden="1" x14ac:dyDescent="0.25"/>
    <row r="16346" hidden="1" x14ac:dyDescent="0.25"/>
    <row r="16347" hidden="1" x14ac:dyDescent="0.25"/>
    <row r="16348" hidden="1" x14ac:dyDescent="0.25"/>
    <row r="16349" hidden="1" x14ac:dyDescent="0.25"/>
    <row r="16350" hidden="1" x14ac:dyDescent="0.25"/>
    <row r="16351" hidden="1" x14ac:dyDescent="0.25"/>
    <row r="16352" hidden="1" x14ac:dyDescent="0.25"/>
    <row r="16353" hidden="1" x14ac:dyDescent="0.25"/>
    <row r="16354" hidden="1" x14ac:dyDescent="0.25"/>
    <row r="16355" hidden="1" x14ac:dyDescent="0.25"/>
    <row r="16356" hidden="1" x14ac:dyDescent="0.25"/>
    <row r="16357" hidden="1" x14ac:dyDescent="0.25"/>
    <row r="16358" hidden="1" x14ac:dyDescent="0.25"/>
    <row r="16359" hidden="1" x14ac:dyDescent="0.25"/>
    <row r="16360" hidden="1" x14ac:dyDescent="0.25"/>
    <row r="16361" hidden="1" x14ac:dyDescent="0.25"/>
    <row r="16362" hidden="1" x14ac:dyDescent="0.25"/>
    <row r="16363" hidden="1" x14ac:dyDescent="0.25"/>
    <row r="16364" hidden="1" x14ac:dyDescent="0.25"/>
    <row r="16365" hidden="1" x14ac:dyDescent="0.25"/>
    <row r="16366" hidden="1" x14ac:dyDescent="0.25"/>
    <row r="16367" hidden="1" x14ac:dyDescent="0.25"/>
    <row r="16368" hidden="1" x14ac:dyDescent="0.25"/>
    <row r="16369" hidden="1" x14ac:dyDescent="0.25"/>
    <row r="16370" hidden="1" x14ac:dyDescent="0.25"/>
    <row r="16371" hidden="1" x14ac:dyDescent="0.25"/>
    <row r="16372" hidden="1" x14ac:dyDescent="0.25"/>
    <row r="16373" hidden="1" x14ac:dyDescent="0.25"/>
    <row r="16374" hidden="1" x14ac:dyDescent="0.25"/>
    <row r="16375" hidden="1" x14ac:dyDescent="0.25"/>
    <row r="16376" hidden="1" x14ac:dyDescent="0.25"/>
    <row r="16377" hidden="1" x14ac:dyDescent="0.25"/>
    <row r="16378" hidden="1" x14ac:dyDescent="0.25"/>
    <row r="16379" hidden="1" x14ac:dyDescent="0.25"/>
    <row r="16380" hidden="1" x14ac:dyDescent="0.25"/>
    <row r="16381" hidden="1" x14ac:dyDescent="0.25"/>
    <row r="16382" hidden="1" x14ac:dyDescent="0.25"/>
    <row r="16383" hidden="1" x14ac:dyDescent="0.25"/>
    <row r="16384" hidden="1" x14ac:dyDescent="0.25"/>
    <row r="16385" hidden="1" x14ac:dyDescent="0.25"/>
    <row r="16386" hidden="1" x14ac:dyDescent="0.25"/>
    <row r="16387" hidden="1" x14ac:dyDescent="0.25"/>
    <row r="16388" hidden="1" x14ac:dyDescent="0.25"/>
    <row r="16389" hidden="1" x14ac:dyDescent="0.25"/>
    <row r="16390" hidden="1" x14ac:dyDescent="0.25"/>
    <row r="16391" hidden="1" x14ac:dyDescent="0.25"/>
    <row r="16392" hidden="1" x14ac:dyDescent="0.25"/>
    <row r="16393" hidden="1" x14ac:dyDescent="0.25"/>
    <row r="16394" hidden="1" x14ac:dyDescent="0.25"/>
    <row r="16395" hidden="1" x14ac:dyDescent="0.25"/>
    <row r="16396" hidden="1" x14ac:dyDescent="0.25"/>
    <row r="16397" hidden="1" x14ac:dyDescent="0.25"/>
    <row r="16398" hidden="1" x14ac:dyDescent="0.25"/>
    <row r="16399" hidden="1" x14ac:dyDescent="0.25"/>
    <row r="16400" hidden="1" x14ac:dyDescent="0.25"/>
    <row r="16401" hidden="1" x14ac:dyDescent="0.25"/>
    <row r="16402" hidden="1" x14ac:dyDescent="0.25"/>
    <row r="16403" hidden="1" x14ac:dyDescent="0.25"/>
    <row r="16404" hidden="1" x14ac:dyDescent="0.25"/>
    <row r="16405" hidden="1" x14ac:dyDescent="0.25"/>
    <row r="16406" hidden="1" x14ac:dyDescent="0.25"/>
    <row r="16407" hidden="1" x14ac:dyDescent="0.25"/>
    <row r="16408" hidden="1" x14ac:dyDescent="0.25"/>
    <row r="16409" hidden="1" x14ac:dyDescent="0.25"/>
    <row r="16410" hidden="1" x14ac:dyDescent="0.25"/>
    <row r="16411" hidden="1" x14ac:dyDescent="0.25"/>
    <row r="16412" hidden="1" x14ac:dyDescent="0.25"/>
    <row r="16413" hidden="1" x14ac:dyDescent="0.25"/>
    <row r="16414" hidden="1" x14ac:dyDescent="0.25"/>
    <row r="16415" hidden="1" x14ac:dyDescent="0.25"/>
    <row r="16416" hidden="1" x14ac:dyDescent="0.25"/>
    <row r="16417" hidden="1" x14ac:dyDescent="0.25"/>
    <row r="16418" hidden="1" x14ac:dyDescent="0.25"/>
    <row r="16419" hidden="1" x14ac:dyDescent="0.25"/>
    <row r="16420" hidden="1" x14ac:dyDescent="0.25"/>
    <row r="16421" hidden="1" x14ac:dyDescent="0.25"/>
    <row r="16422" hidden="1" x14ac:dyDescent="0.25"/>
    <row r="16423" hidden="1" x14ac:dyDescent="0.25"/>
    <row r="16424" hidden="1" x14ac:dyDescent="0.25"/>
    <row r="16425" hidden="1" x14ac:dyDescent="0.25"/>
    <row r="16426" hidden="1" x14ac:dyDescent="0.25"/>
    <row r="16427" hidden="1" x14ac:dyDescent="0.25"/>
    <row r="16428" hidden="1" x14ac:dyDescent="0.25"/>
    <row r="16429" hidden="1" x14ac:dyDescent="0.25"/>
    <row r="16430" hidden="1" x14ac:dyDescent="0.25"/>
    <row r="16431" hidden="1" x14ac:dyDescent="0.25"/>
    <row r="16432" hidden="1" x14ac:dyDescent="0.25"/>
    <row r="16433" hidden="1" x14ac:dyDescent="0.25"/>
    <row r="16434" hidden="1" x14ac:dyDescent="0.25"/>
    <row r="16435" hidden="1" x14ac:dyDescent="0.25"/>
    <row r="16436" hidden="1" x14ac:dyDescent="0.25"/>
    <row r="16437" hidden="1" x14ac:dyDescent="0.25"/>
    <row r="16438" hidden="1" x14ac:dyDescent="0.25"/>
    <row r="16439" hidden="1" x14ac:dyDescent="0.25"/>
    <row r="16440" hidden="1" x14ac:dyDescent="0.25"/>
    <row r="16441" hidden="1" x14ac:dyDescent="0.25"/>
    <row r="16442" hidden="1" x14ac:dyDescent="0.25"/>
    <row r="16443" hidden="1" x14ac:dyDescent="0.25"/>
    <row r="16444" hidden="1" x14ac:dyDescent="0.25"/>
    <row r="16445" hidden="1" x14ac:dyDescent="0.25"/>
    <row r="16446" hidden="1" x14ac:dyDescent="0.25"/>
    <row r="16447" hidden="1" x14ac:dyDescent="0.25"/>
    <row r="16448" hidden="1" x14ac:dyDescent="0.25"/>
    <row r="16449" hidden="1" x14ac:dyDescent="0.25"/>
    <row r="16450" hidden="1" x14ac:dyDescent="0.25"/>
    <row r="16451" hidden="1" x14ac:dyDescent="0.25"/>
    <row r="16452" hidden="1" x14ac:dyDescent="0.25"/>
    <row r="16453" hidden="1" x14ac:dyDescent="0.25"/>
    <row r="16454" hidden="1" x14ac:dyDescent="0.25"/>
    <row r="16455" hidden="1" x14ac:dyDescent="0.25"/>
    <row r="16456" hidden="1" x14ac:dyDescent="0.25"/>
    <row r="16457" hidden="1" x14ac:dyDescent="0.25"/>
    <row r="16458" hidden="1" x14ac:dyDescent="0.25"/>
    <row r="16459" hidden="1" x14ac:dyDescent="0.25"/>
    <row r="16460" hidden="1" x14ac:dyDescent="0.25"/>
    <row r="16461" hidden="1" x14ac:dyDescent="0.25"/>
    <row r="16462" hidden="1" x14ac:dyDescent="0.25"/>
    <row r="16463" hidden="1" x14ac:dyDescent="0.25"/>
    <row r="16464" hidden="1" x14ac:dyDescent="0.25"/>
    <row r="16465" hidden="1" x14ac:dyDescent="0.25"/>
    <row r="16466" hidden="1" x14ac:dyDescent="0.25"/>
    <row r="16467" hidden="1" x14ac:dyDescent="0.25"/>
    <row r="16468" hidden="1" x14ac:dyDescent="0.25"/>
    <row r="16469" hidden="1" x14ac:dyDescent="0.25"/>
    <row r="16470" hidden="1" x14ac:dyDescent="0.25"/>
    <row r="16471" hidden="1" x14ac:dyDescent="0.25"/>
    <row r="16472" hidden="1" x14ac:dyDescent="0.25"/>
    <row r="16473" hidden="1" x14ac:dyDescent="0.25"/>
    <row r="16474" hidden="1" x14ac:dyDescent="0.25"/>
    <row r="16475" hidden="1" x14ac:dyDescent="0.25"/>
    <row r="16476" hidden="1" x14ac:dyDescent="0.25"/>
    <row r="16477" hidden="1" x14ac:dyDescent="0.25"/>
    <row r="16478" hidden="1" x14ac:dyDescent="0.25"/>
    <row r="16479" hidden="1" x14ac:dyDescent="0.25"/>
    <row r="16480" hidden="1" x14ac:dyDescent="0.25"/>
    <row r="16481" hidden="1" x14ac:dyDescent="0.25"/>
    <row r="16482" hidden="1" x14ac:dyDescent="0.25"/>
    <row r="16483" hidden="1" x14ac:dyDescent="0.25"/>
    <row r="16484" hidden="1" x14ac:dyDescent="0.25"/>
    <row r="16485" hidden="1" x14ac:dyDescent="0.25"/>
    <row r="16486" hidden="1" x14ac:dyDescent="0.25"/>
    <row r="16487" hidden="1" x14ac:dyDescent="0.25"/>
    <row r="16488" hidden="1" x14ac:dyDescent="0.25"/>
    <row r="16489" hidden="1" x14ac:dyDescent="0.25"/>
    <row r="16490" hidden="1" x14ac:dyDescent="0.25"/>
    <row r="16491" hidden="1" x14ac:dyDescent="0.25"/>
    <row r="16492" hidden="1" x14ac:dyDescent="0.25"/>
    <row r="16493" hidden="1" x14ac:dyDescent="0.25"/>
    <row r="16494" hidden="1" x14ac:dyDescent="0.25"/>
    <row r="16495" hidden="1" x14ac:dyDescent="0.25"/>
    <row r="16496" hidden="1" x14ac:dyDescent="0.25"/>
    <row r="16497" hidden="1" x14ac:dyDescent="0.25"/>
    <row r="16498" hidden="1" x14ac:dyDescent="0.25"/>
    <row r="16499" hidden="1" x14ac:dyDescent="0.25"/>
    <row r="16500" hidden="1" x14ac:dyDescent="0.25"/>
    <row r="16501" hidden="1" x14ac:dyDescent="0.25"/>
    <row r="16502" hidden="1" x14ac:dyDescent="0.25"/>
    <row r="16503" hidden="1" x14ac:dyDescent="0.25"/>
    <row r="16504" hidden="1" x14ac:dyDescent="0.25"/>
    <row r="16505" hidden="1" x14ac:dyDescent="0.25"/>
    <row r="16506" hidden="1" x14ac:dyDescent="0.25"/>
    <row r="16507" hidden="1" x14ac:dyDescent="0.25"/>
    <row r="16508" hidden="1" x14ac:dyDescent="0.25"/>
    <row r="16509" hidden="1" x14ac:dyDescent="0.25"/>
    <row r="16510" hidden="1" x14ac:dyDescent="0.25"/>
    <row r="16511" hidden="1" x14ac:dyDescent="0.25"/>
    <row r="16512" hidden="1" x14ac:dyDescent="0.25"/>
    <row r="16513" hidden="1" x14ac:dyDescent="0.25"/>
    <row r="16514" hidden="1" x14ac:dyDescent="0.25"/>
    <row r="16515" hidden="1" x14ac:dyDescent="0.25"/>
    <row r="16516" hidden="1" x14ac:dyDescent="0.25"/>
    <row r="16517" hidden="1" x14ac:dyDescent="0.25"/>
    <row r="16518" hidden="1" x14ac:dyDescent="0.25"/>
    <row r="16519" hidden="1" x14ac:dyDescent="0.25"/>
    <row r="16520" hidden="1" x14ac:dyDescent="0.25"/>
    <row r="16521" hidden="1" x14ac:dyDescent="0.25"/>
    <row r="16522" hidden="1" x14ac:dyDescent="0.25"/>
    <row r="16523" hidden="1" x14ac:dyDescent="0.25"/>
    <row r="16524" hidden="1" x14ac:dyDescent="0.25"/>
    <row r="16525" hidden="1" x14ac:dyDescent="0.25"/>
    <row r="16526" hidden="1" x14ac:dyDescent="0.25"/>
    <row r="16527" hidden="1" x14ac:dyDescent="0.25"/>
    <row r="16528" hidden="1" x14ac:dyDescent="0.25"/>
    <row r="16529" hidden="1" x14ac:dyDescent="0.25"/>
    <row r="16530" hidden="1" x14ac:dyDescent="0.25"/>
    <row r="16531" hidden="1" x14ac:dyDescent="0.25"/>
    <row r="16532" hidden="1" x14ac:dyDescent="0.25"/>
    <row r="16533" hidden="1" x14ac:dyDescent="0.25"/>
    <row r="16534" hidden="1" x14ac:dyDescent="0.25"/>
    <row r="16535" hidden="1" x14ac:dyDescent="0.25"/>
    <row r="16536" hidden="1" x14ac:dyDescent="0.25"/>
    <row r="16537" hidden="1" x14ac:dyDescent="0.25"/>
    <row r="16538" hidden="1" x14ac:dyDescent="0.25"/>
    <row r="16539" hidden="1" x14ac:dyDescent="0.25"/>
    <row r="16540" hidden="1" x14ac:dyDescent="0.25"/>
    <row r="16541" hidden="1" x14ac:dyDescent="0.25"/>
    <row r="16542" hidden="1" x14ac:dyDescent="0.25"/>
    <row r="16543" hidden="1" x14ac:dyDescent="0.25"/>
    <row r="16544" hidden="1" x14ac:dyDescent="0.25"/>
    <row r="16545" hidden="1" x14ac:dyDescent="0.25"/>
    <row r="16546" hidden="1" x14ac:dyDescent="0.25"/>
    <row r="16547" hidden="1" x14ac:dyDescent="0.25"/>
    <row r="16548" hidden="1" x14ac:dyDescent="0.25"/>
    <row r="16549" hidden="1" x14ac:dyDescent="0.25"/>
    <row r="16550" hidden="1" x14ac:dyDescent="0.25"/>
    <row r="16551" hidden="1" x14ac:dyDescent="0.25"/>
    <row r="16552" hidden="1" x14ac:dyDescent="0.25"/>
    <row r="16553" hidden="1" x14ac:dyDescent="0.25"/>
    <row r="16554" hidden="1" x14ac:dyDescent="0.25"/>
    <row r="16555" hidden="1" x14ac:dyDescent="0.25"/>
    <row r="16556" hidden="1" x14ac:dyDescent="0.25"/>
    <row r="16557" hidden="1" x14ac:dyDescent="0.25"/>
    <row r="16558" hidden="1" x14ac:dyDescent="0.25"/>
    <row r="16559" hidden="1" x14ac:dyDescent="0.25"/>
    <row r="16560" hidden="1" x14ac:dyDescent="0.25"/>
    <row r="16561" hidden="1" x14ac:dyDescent="0.25"/>
    <row r="16562" hidden="1" x14ac:dyDescent="0.25"/>
    <row r="16563" hidden="1" x14ac:dyDescent="0.25"/>
    <row r="16564" hidden="1" x14ac:dyDescent="0.25"/>
    <row r="16565" hidden="1" x14ac:dyDescent="0.25"/>
    <row r="16566" hidden="1" x14ac:dyDescent="0.25"/>
    <row r="16567" hidden="1" x14ac:dyDescent="0.25"/>
    <row r="16568" hidden="1" x14ac:dyDescent="0.25"/>
    <row r="16569" hidden="1" x14ac:dyDescent="0.25"/>
    <row r="16570" hidden="1" x14ac:dyDescent="0.25"/>
    <row r="16571" hidden="1" x14ac:dyDescent="0.25"/>
    <row r="16572" hidden="1" x14ac:dyDescent="0.25"/>
    <row r="16573" hidden="1" x14ac:dyDescent="0.25"/>
    <row r="16574" hidden="1" x14ac:dyDescent="0.25"/>
    <row r="16575" hidden="1" x14ac:dyDescent="0.25"/>
    <row r="16576" hidden="1" x14ac:dyDescent="0.25"/>
    <row r="16577" hidden="1" x14ac:dyDescent="0.25"/>
    <row r="16578" hidden="1" x14ac:dyDescent="0.25"/>
    <row r="16579" hidden="1" x14ac:dyDescent="0.25"/>
    <row r="16580" hidden="1" x14ac:dyDescent="0.25"/>
    <row r="16581" hidden="1" x14ac:dyDescent="0.25"/>
    <row r="16582" hidden="1" x14ac:dyDescent="0.25"/>
    <row r="16583" hidden="1" x14ac:dyDescent="0.25"/>
    <row r="16584" hidden="1" x14ac:dyDescent="0.25"/>
    <row r="16585" hidden="1" x14ac:dyDescent="0.25"/>
    <row r="16586" hidden="1" x14ac:dyDescent="0.25"/>
    <row r="16587" hidden="1" x14ac:dyDescent="0.25"/>
    <row r="16588" hidden="1" x14ac:dyDescent="0.25"/>
    <row r="16589" hidden="1" x14ac:dyDescent="0.25"/>
    <row r="16590" hidden="1" x14ac:dyDescent="0.25"/>
    <row r="16591" hidden="1" x14ac:dyDescent="0.25"/>
    <row r="16592" hidden="1" x14ac:dyDescent="0.25"/>
    <row r="16593" hidden="1" x14ac:dyDescent="0.25"/>
    <row r="16594" hidden="1" x14ac:dyDescent="0.25"/>
    <row r="16595" hidden="1" x14ac:dyDescent="0.25"/>
    <row r="16596" hidden="1" x14ac:dyDescent="0.25"/>
    <row r="16597" hidden="1" x14ac:dyDescent="0.25"/>
    <row r="16598" hidden="1" x14ac:dyDescent="0.25"/>
    <row r="16599" hidden="1" x14ac:dyDescent="0.25"/>
    <row r="16600" hidden="1" x14ac:dyDescent="0.25"/>
    <row r="16601" hidden="1" x14ac:dyDescent="0.25"/>
    <row r="16602" hidden="1" x14ac:dyDescent="0.25"/>
    <row r="16603" hidden="1" x14ac:dyDescent="0.25"/>
    <row r="16604" hidden="1" x14ac:dyDescent="0.25"/>
    <row r="16605" hidden="1" x14ac:dyDescent="0.25"/>
    <row r="16606" hidden="1" x14ac:dyDescent="0.25"/>
    <row r="16607" hidden="1" x14ac:dyDescent="0.25"/>
    <row r="16608" hidden="1" x14ac:dyDescent="0.25"/>
    <row r="16609" hidden="1" x14ac:dyDescent="0.25"/>
    <row r="16610" hidden="1" x14ac:dyDescent="0.25"/>
    <row r="16611" hidden="1" x14ac:dyDescent="0.25"/>
    <row r="16612" hidden="1" x14ac:dyDescent="0.25"/>
    <row r="16613" hidden="1" x14ac:dyDescent="0.25"/>
    <row r="16614" hidden="1" x14ac:dyDescent="0.25"/>
    <row r="16615" hidden="1" x14ac:dyDescent="0.25"/>
    <row r="16616" hidden="1" x14ac:dyDescent="0.25"/>
    <row r="16617" hidden="1" x14ac:dyDescent="0.25"/>
    <row r="16618" hidden="1" x14ac:dyDescent="0.25"/>
    <row r="16619" hidden="1" x14ac:dyDescent="0.25"/>
    <row r="16620" hidden="1" x14ac:dyDescent="0.25"/>
    <row r="16621" hidden="1" x14ac:dyDescent="0.25"/>
    <row r="16622" hidden="1" x14ac:dyDescent="0.25"/>
    <row r="16623" hidden="1" x14ac:dyDescent="0.25"/>
    <row r="16624" hidden="1" x14ac:dyDescent="0.25"/>
    <row r="16625" hidden="1" x14ac:dyDescent="0.25"/>
    <row r="16626" hidden="1" x14ac:dyDescent="0.25"/>
    <row r="16627" hidden="1" x14ac:dyDescent="0.25"/>
    <row r="16628" hidden="1" x14ac:dyDescent="0.25"/>
    <row r="16629" hidden="1" x14ac:dyDescent="0.25"/>
    <row r="16630" hidden="1" x14ac:dyDescent="0.25"/>
    <row r="16631" hidden="1" x14ac:dyDescent="0.25"/>
    <row r="16632" hidden="1" x14ac:dyDescent="0.25"/>
    <row r="16633" hidden="1" x14ac:dyDescent="0.25"/>
    <row r="16634" hidden="1" x14ac:dyDescent="0.25"/>
    <row r="16635" hidden="1" x14ac:dyDescent="0.25"/>
    <row r="16636" hidden="1" x14ac:dyDescent="0.25"/>
    <row r="16637" hidden="1" x14ac:dyDescent="0.25"/>
    <row r="16638" hidden="1" x14ac:dyDescent="0.25"/>
    <row r="16639" hidden="1" x14ac:dyDescent="0.25"/>
    <row r="16640" hidden="1" x14ac:dyDescent="0.25"/>
    <row r="16641" hidden="1" x14ac:dyDescent="0.25"/>
    <row r="16642" hidden="1" x14ac:dyDescent="0.25"/>
    <row r="16643" hidden="1" x14ac:dyDescent="0.25"/>
    <row r="16644" hidden="1" x14ac:dyDescent="0.25"/>
    <row r="16645" hidden="1" x14ac:dyDescent="0.25"/>
    <row r="16646" hidden="1" x14ac:dyDescent="0.25"/>
    <row r="16647" hidden="1" x14ac:dyDescent="0.25"/>
    <row r="16648" hidden="1" x14ac:dyDescent="0.25"/>
    <row r="16649" hidden="1" x14ac:dyDescent="0.25"/>
    <row r="16650" hidden="1" x14ac:dyDescent="0.25"/>
    <row r="16651" hidden="1" x14ac:dyDescent="0.25"/>
    <row r="16652" hidden="1" x14ac:dyDescent="0.25"/>
    <row r="16653" hidden="1" x14ac:dyDescent="0.25"/>
    <row r="16654" hidden="1" x14ac:dyDescent="0.25"/>
    <row r="16655" hidden="1" x14ac:dyDescent="0.25"/>
    <row r="16656" hidden="1" x14ac:dyDescent="0.25"/>
    <row r="16657" hidden="1" x14ac:dyDescent="0.25"/>
    <row r="16658" hidden="1" x14ac:dyDescent="0.25"/>
    <row r="16659" hidden="1" x14ac:dyDescent="0.25"/>
    <row r="16660" hidden="1" x14ac:dyDescent="0.25"/>
    <row r="16661" hidden="1" x14ac:dyDescent="0.25"/>
    <row r="16662" hidden="1" x14ac:dyDescent="0.25"/>
    <row r="16663" hidden="1" x14ac:dyDescent="0.25"/>
    <row r="16664" hidden="1" x14ac:dyDescent="0.25"/>
    <row r="16665" hidden="1" x14ac:dyDescent="0.25"/>
    <row r="16666" hidden="1" x14ac:dyDescent="0.25"/>
    <row r="16667" hidden="1" x14ac:dyDescent="0.25"/>
    <row r="16668" hidden="1" x14ac:dyDescent="0.25"/>
    <row r="16669" hidden="1" x14ac:dyDescent="0.25"/>
    <row r="16670" hidden="1" x14ac:dyDescent="0.25"/>
    <row r="16671" hidden="1" x14ac:dyDescent="0.25"/>
    <row r="16672" hidden="1" x14ac:dyDescent="0.25"/>
    <row r="16673" hidden="1" x14ac:dyDescent="0.25"/>
    <row r="16674" hidden="1" x14ac:dyDescent="0.25"/>
    <row r="16675" hidden="1" x14ac:dyDescent="0.25"/>
    <row r="16676" hidden="1" x14ac:dyDescent="0.25"/>
    <row r="16677" hidden="1" x14ac:dyDescent="0.25"/>
    <row r="16678" hidden="1" x14ac:dyDescent="0.25"/>
    <row r="16679" hidden="1" x14ac:dyDescent="0.25"/>
    <row r="16680" hidden="1" x14ac:dyDescent="0.25"/>
    <row r="16681" hidden="1" x14ac:dyDescent="0.25"/>
    <row r="16682" hidden="1" x14ac:dyDescent="0.25"/>
    <row r="16683" hidden="1" x14ac:dyDescent="0.25"/>
    <row r="16684" hidden="1" x14ac:dyDescent="0.25"/>
    <row r="16685" hidden="1" x14ac:dyDescent="0.25"/>
    <row r="16686" hidden="1" x14ac:dyDescent="0.25"/>
    <row r="16687" hidden="1" x14ac:dyDescent="0.25"/>
    <row r="16688" hidden="1" x14ac:dyDescent="0.25"/>
    <row r="16689" hidden="1" x14ac:dyDescent="0.25"/>
    <row r="16690" hidden="1" x14ac:dyDescent="0.25"/>
    <row r="16691" hidden="1" x14ac:dyDescent="0.25"/>
    <row r="16692" hidden="1" x14ac:dyDescent="0.25"/>
    <row r="16693" hidden="1" x14ac:dyDescent="0.25"/>
    <row r="16694" hidden="1" x14ac:dyDescent="0.25"/>
    <row r="16695" hidden="1" x14ac:dyDescent="0.25"/>
    <row r="16696" hidden="1" x14ac:dyDescent="0.25"/>
    <row r="16697" hidden="1" x14ac:dyDescent="0.25"/>
    <row r="16698" hidden="1" x14ac:dyDescent="0.25"/>
    <row r="16699" hidden="1" x14ac:dyDescent="0.25"/>
    <row r="16700" hidden="1" x14ac:dyDescent="0.25"/>
    <row r="16701" hidden="1" x14ac:dyDescent="0.25"/>
    <row r="16702" hidden="1" x14ac:dyDescent="0.25"/>
    <row r="16703" hidden="1" x14ac:dyDescent="0.25"/>
    <row r="16704" hidden="1" x14ac:dyDescent="0.25"/>
    <row r="16705" hidden="1" x14ac:dyDescent="0.25"/>
    <row r="16706" hidden="1" x14ac:dyDescent="0.25"/>
    <row r="16707" hidden="1" x14ac:dyDescent="0.25"/>
    <row r="16708" hidden="1" x14ac:dyDescent="0.25"/>
    <row r="16709" hidden="1" x14ac:dyDescent="0.25"/>
    <row r="16710" hidden="1" x14ac:dyDescent="0.25"/>
    <row r="16711" hidden="1" x14ac:dyDescent="0.25"/>
    <row r="16712" hidden="1" x14ac:dyDescent="0.25"/>
    <row r="16713" hidden="1" x14ac:dyDescent="0.25"/>
    <row r="16714" hidden="1" x14ac:dyDescent="0.25"/>
    <row r="16715" hidden="1" x14ac:dyDescent="0.25"/>
    <row r="16716" hidden="1" x14ac:dyDescent="0.25"/>
    <row r="16717" hidden="1" x14ac:dyDescent="0.25"/>
    <row r="16718" hidden="1" x14ac:dyDescent="0.25"/>
    <row r="16719" hidden="1" x14ac:dyDescent="0.25"/>
    <row r="16720" hidden="1" x14ac:dyDescent="0.25"/>
    <row r="16721" hidden="1" x14ac:dyDescent="0.25"/>
    <row r="16722" hidden="1" x14ac:dyDescent="0.25"/>
    <row r="16723" hidden="1" x14ac:dyDescent="0.25"/>
    <row r="16724" hidden="1" x14ac:dyDescent="0.25"/>
    <row r="16725" hidden="1" x14ac:dyDescent="0.25"/>
    <row r="16726" hidden="1" x14ac:dyDescent="0.25"/>
    <row r="16727" hidden="1" x14ac:dyDescent="0.25"/>
    <row r="16728" hidden="1" x14ac:dyDescent="0.25"/>
    <row r="16729" hidden="1" x14ac:dyDescent="0.25"/>
    <row r="16730" hidden="1" x14ac:dyDescent="0.25"/>
    <row r="16731" hidden="1" x14ac:dyDescent="0.25"/>
    <row r="16732" hidden="1" x14ac:dyDescent="0.25"/>
    <row r="16733" hidden="1" x14ac:dyDescent="0.25"/>
    <row r="16734" hidden="1" x14ac:dyDescent="0.25"/>
    <row r="16735" hidden="1" x14ac:dyDescent="0.25"/>
    <row r="16736" hidden="1" x14ac:dyDescent="0.25"/>
    <row r="16737" hidden="1" x14ac:dyDescent="0.25"/>
    <row r="16738" hidden="1" x14ac:dyDescent="0.25"/>
    <row r="16739" hidden="1" x14ac:dyDescent="0.25"/>
    <row r="16740" hidden="1" x14ac:dyDescent="0.25"/>
    <row r="16741" hidden="1" x14ac:dyDescent="0.25"/>
    <row r="16742" hidden="1" x14ac:dyDescent="0.25"/>
    <row r="16743" hidden="1" x14ac:dyDescent="0.25"/>
    <row r="16744" hidden="1" x14ac:dyDescent="0.25"/>
    <row r="16745" hidden="1" x14ac:dyDescent="0.25"/>
    <row r="16746" hidden="1" x14ac:dyDescent="0.25"/>
    <row r="16747" hidden="1" x14ac:dyDescent="0.25"/>
    <row r="16748" hidden="1" x14ac:dyDescent="0.25"/>
    <row r="16749" hidden="1" x14ac:dyDescent="0.25"/>
    <row r="16750" hidden="1" x14ac:dyDescent="0.25"/>
    <row r="16751" hidden="1" x14ac:dyDescent="0.25"/>
    <row r="16752" hidden="1" x14ac:dyDescent="0.25"/>
    <row r="16753" hidden="1" x14ac:dyDescent="0.25"/>
    <row r="16754" hidden="1" x14ac:dyDescent="0.25"/>
    <row r="16755" hidden="1" x14ac:dyDescent="0.25"/>
    <row r="16756" hidden="1" x14ac:dyDescent="0.25"/>
    <row r="16757" hidden="1" x14ac:dyDescent="0.25"/>
    <row r="16758" hidden="1" x14ac:dyDescent="0.25"/>
    <row r="16759" hidden="1" x14ac:dyDescent="0.25"/>
    <row r="16760" hidden="1" x14ac:dyDescent="0.25"/>
    <row r="16761" hidden="1" x14ac:dyDescent="0.25"/>
    <row r="16762" hidden="1" x14ac:dyDescent="0.25"/>
    <row r="16763" hidden="1" x14ac:dyDescent="0.25"/>
    <row r="16764" hidden="1" x14ac:dyDescent="0.25"/>
    <row r="16765" hidden="1" x14ac:dyDescent="0.25"/>
    <row r="16766" hidden="1" x14ac:dyDescent="0.25"/>
    <row r="16767" hidden="1" x14ac:dyDescent="0.25"/>
    <row r="16768" hidden="1" x14ac:dyDescent="0.25"/>
    <row r="16769" hidden="1" x14ac:dyDescent="0.25"/>
    <row r="16770" hidden="1" x14ac:dyDescent="0.25"/>
    <row r="16771" hidden="1" x14ac:dyDescent="0.25"/>
    <row r="16772" hidden="1" x14ac:dyDescent="0.25"/>
    <row r="16773" hidden="1" x14ac:dyDescent="0.25"/>
    <row r="16774" hidden="1" x14ac:dyDescent="0.25"/>
    <row r="16775" hidden="1" x14ac:dyDescent="0.25"/>
    <row r="16776" hidden="1" x14ac:dyDescent="0.25"/>
    <row r="16777" hidden="1" x14ac:dyDescent="0.25"/>
    <row r="16778" hidden="1" x14ac:dyDescent="0.25"/>
    <row r="16779" hidden="1" x14ac:dyDescent="0.25"/>
    <row r="16780" hidden="1" x14ac:dyDescent="0.25"/>
    <row r="16781" hidden="1" x14ac:dyDescent="0.25"/>
    <row r="16782" hidden="1" x14ac:dyDescent="0.25"/>
    <row r="16783" hidden="1" x14ac:dyDescent="0.25"/>
    <row r="16784" hidden="1" x14ac:dyDescent="0.25"/>
    <row r="16785" hidden="1" x14ac:dyDescent="0.25"/>
    <row r="16786" hidden="1" x14ac:dyDescent="0.25"/>
    <row r="16787" hidden="1" x14ac:dyDescent="0.25"/>
    <row r="16788" hidden="1" x14ac:dyDescent="0.25"/>
    <row r="16789" hidden="1" x14ac:dyDescent="0.25"/>
    <row r="16790" hidden="1" x14ac:dyDescent="0.25"/>
    <row r="16791" hidden="1" x14ac:dyDescent="0.25"/>
    <row r="16792" hidden="1" x14ac:dyDescent="0.25"/>
    <row r="16793" hidden="1" x14ac:dyDescent="0.25"/>
    <row r="16794" hidden="1" x14ac:dyDescent="0.25"/>
    <row r="16795" hidden="1" x14ac:dyDescent="0.25"/>
    <row r="16796" hidden="1" x14ac:dyDescent="0.25"/>
    <row r="16797" hidden="1" x14ac:dyDescent="0.25"/>
    <row r="16798" hidden="1" x14ac:dyDescent="0.25"/>
    <row r="16799" hidden="1" x14ac:dyDescent="0.25"/>
    <row r="16800" hidden="1" x14ac:dyDescent="0.25"/>
    <row r="16801" hidden="1" x14ac:dyDescent="0.25"/>
    <row r="16802" hidden="1" x14ac:dyDescent="0.25"/>
    <row r="16803" hidden="1" x14ac:dyDescent="0.25"/>
    <row r="16804" hidden="1" x14ac:dyDescent="0.25"/>
    <row r="16805" hidden="1" x14ac:dyDescent="0.25"/>
    <row r="16806" hidden="1" x14ac:dyDescent="0.25"/>
    <row r="16807" hidden="1" x14ac:dyDescent="0.25"/>
    <row r="16808" hidden="1" x14ac:dyDescent="0.25"/>
    <row r="16809" hidden="1" x14ac:dyDescent="0.25"/>
    <row r="16810" hidden="1" x14ac:dyDescent="0.25"/>
    <row r="16811" hidden="1" x14ac:dyDescent="0.25"/>
    <row r="16812" hidden="1" x14ac:dyDescent="0.25"/>
    <row r="16813" hidden="1" x14ac:dyDescent="0.25"/>
    <row r="16814" hidden="1" x14ac:dyDescent="0.25"/>
    <row r="16815" hidden="1" x14ac:dyDescent="0.25"/>
    <row r="16816" hidden="1" x14ac:dyDescent="0.25"/>
    <row r="16817" hidden="1" x14ac:dyDescent="0.25"/>
    <row r="16818" hidden="1" x14ac:dyDescent="0.25"/>
    <row r="16819" hidden="1" x14ac:dyDescent="0.25"/>
    <row r="16820" hidden="1" x14ac:dyDescent="0.25"/>
    <row r="16821" hidden="1" x14ac:dyDescent="0.25"/>
    <row r="16822" hidden="1" x14ac:dyDescent="0.25"/>
    <row r="16823" hidden="1" x14ac:dyDescent="0.25"/>
    <row r="16824" hidden="1" x14ac:dyDescent="0.25"/>
    <row r="16825" hidden="1" x14ac:dyDescent="0.25"/>
    <row r="16826" hidden="1" x14ac:dyDescent="0.25"/>
    <row r="16827" hidden="1" x14ac:dyDescent="0.25"/>
    <row r="16828" hidden="1" x14ac:dyDescent="0.25"/>
    <row r="16829" hidden="1" x14ac:dyDescent="0.25"/>
    <row r="16830" hidden="1" x14ac:dyDescent="0.25"/>
    <row r="16831" hidden="1" x14ac:dyDescent="0.25"/>
    <row r="16832" hidden="1" x14ac:dyDescent="0.25"/>
    <row r="16833" hidden="1" x14ac:dyDescent="0.25"/>
    <row r="16834" hidden="1" x14ac:dyDescent="0.25"/>
    <row r="16835" hidden="1" x14ac:dyDescent="0.25"/>
    <row r="16836" hidden="1" x14ac:dyDescent="0.25"/>
    <row r="16837" hidden="1" x14ac:dyDescent="0.25"/>
    <row r="16838" hidden="1" x14ac:dyDescent="0.25"/>
    <row r="16839" hidden="1" x14ac:dyDescent="0.25"/>
    <row r="16840" hidden="1" x14ac:dyDescent="0.25"/>
    <row r="16841" hidden="1" x14ac:dyDescent="0.25"/>
    <row r="16842" hidden="1" x14ac:dyDescent="0.25"/>
    <row r="16843" hidden="1" x14ac:dyDescent="0.25"/>
    <row r="16844" hidden="1" x14ac:dyDescent="0.25"/>
    <row r="16845" hidden="1" x14ac:dyDescent="0.25"/>
    <row r="16846" hidden="1" x14ac:dyDescent="0.25"/>
    <row r="16847" hidden="1" x14ac:dyDescent="0.25"/>
    <row r="16848" hidden="1" x14ac:dyDescent="0.25"/>
    <row r="16849" hidden="1" x14ac:dyDescent="0.25"/>
    <row r="16850" hidden="1" x14ac:dyDescent="0.25"/>
    <row r="16851" hidden="1" x14ac:dyDescent="0.25"/>
    <row r="16852" hidden="1" x14ac:dyDescent="0.25"/>
    <row r="16853" hidden="1" x14ac:dyDescent="0.25"/>
    <row r="16854" hidden="1" x14ac:dyDescent="0.25"/>
    <row r="16855" hidden="1" x14ac:dyDescent="0.25"/>
    <row r="16856" hidden="1" x14ac:dyDescent="0.25"/>
    <row r="16857" hidden="1" x14ac:dyDescent="0.25"/>
    <row r="16858" hidden="1" x14ac:dyDescent="0.25"/>
    <row r="16859" hidden="1" x14ac:dyDescent="0.25"/>
    <row r="16860" hidden="1" x14ac:dyDescent="0.25"/>
    <row r="16861" hidden="1" x14ac:dyDescent="0.25"/>
    <row r="16862" hidden="1" x14ac:dyDescent="0.25"/>
    <row r="16863" hidden="1" x14ac:dyDescent="0.25"/>
    <row r="16864" hidden="1" x14ac:dyDescent="0.25"/>
    <row r="16865" hidden="1" x14ac:dyDescent="0.25"/>
    <row r="16866" hidden="1" x14ac:dyDescent="0.25"/>
    <row r="16867" hidden="1" x14ac:dyDescent="0.25"/>
    <row r="16868" hidden="1" x14ac:dyDescent="0.25"/>
    <row r="16869" hidden="1" x14ac:dyDescent="0.25"/>
    <row r="16870" hidden="1" x14ac:dyDescent="0.25"/>
    <row r="16871" hidden="1" x14ac:dyDescent="0.25"/>
    <row r="16872" hidden="1" x14ac:dyDescent="0.25"/>
    <row r="16873" hidden="1" x14ac:dyDescent="0.25"/>
    <row r="16874" hidden="1" x14ac:dyDescent="0.25"/>
    <row r="16875" hidden="1" x14ac:dyDescent="0.25"/>
    <row r="16876" hidden="1" x14ac:dyDescent="0.25"/>
    <row r="16877" hidden="1" x14ac:dyDescent="0.25"/>
    <row r="16878" hidden="1" x14ac:dyDescent="0.25"/>
    <row r="16879" hidden="1" x14ac:dyDescent="0.25"/>
    <row r="16880" hidden="1" x14ac:dyDescent="0.25"/>
    <row r="16881" hidden="1" x14ac:dyDescent="0.25"/>
    <row r="16882" hidden="1" x14ac:dyDescent="0.25"/>
    <row r="16883" hidden="1" x14ac:dyDescent="0.25"/>
    <row r="16884" hidden="1" x14ac:dyDescent="0.25"/>
    <row r="16885" hidden="1" x14ac:dyDescent="0.25"/>
    <row r="16886" hidden="1" x14ac:dyDescent="0.25"/>
    <row r="16887" hidden="1" x14ac:dyDescent="0.25"/>
    <row r="16888" hidden="1" x14ac:dyDescent="0.25"/>
    <row r="16889" hidden="1" x14ac:dyDescent="0.25"/>
    <row r="16890" hidden="1" x14ac:dyDescent="0.25"/>
    <row r="16891" hidden="1" x14ac:dyDescent="0.25"/>
    <row r="16892" hidden="1" x14ac:dyDescent="0.25"/>
    <row r="16893" hidden="1" x14ac:dyDescent="0.25"/>
    <row r="16894" hidden="1" x14ac:dyDescent="0.25"/>
    <row r="16895" hidden="1" x14ac:dyDescent="0.25"/>
    <row r="16896" hidden="1" x14ac:dyDescent="0.25"/>
    <row r="16897" hidden="1" x14ac:dyDescent="0.25"/>
    <row r="16898" hidden="1" x14ac:dyDescent="0.25"/>
    <row r="16899" hidden="1" x14ac:dyDescent="0.25"/>
    <row r="16900" hidden="1" x14ac:dyDescent="0.25"/>
    <row r="16901" hidden="1" x14ac:dyDescent="0.25"/>
    <row r="16902" hidden="1" x14ac:dyDescent="0.25"/>
    <row r="16903" hidden="1" x14ac:dyDescent="0.25"/>
    <row r="16904" hidden="1" x14ac:dyDescent="0.25"/>
    <row r="16905" hidden="1" x14ac:dyDescent="0.25"/>
    <row r="16906" hidden="1" x14ac:dyDescent="0.25"/>
    <row r="16907" hidden="1" x14ac:dyDescent="0.25"/>
    <row r="16908" hidden="1" x14ac:dyDescent="0.25"/>
    <row r="16909" hidden="1" x14ac:dyDescent="0.25"/>
    <row r="16910" hidden="1" x14ac:dyDescent="0.25"/>
    <row r="16911" hidden="1" x14ac:dyDescent="0.25"/>
    <row r="16912" hidden="1" x14ac:dyDescent="0.25"/>
    <row r="16913" hidden="1" x14ac:dyDescent="0.25"/>
    <row r="16914" hidden="1" x14ac:dyDescent="0.25"/>
    <row r="16915" hidden="1" x14ac:dyDescent="0.25"/>
    <row r="16916" hidden="1" x14ac:dyDescent="0.25"/>
    <row r="16917" hidden="1" x14ac:dyDescent="0.25"/>
    <row r="16918" hidden="1" x14ac:dyDescent="0.25"/>
    <row r="16919" hidden="1" x14ac:dyDescent="0.25"/>
    <row r="16920" hidden="1" x14ac:dyDescent="0.25"/>
    <row r="16921" hidden="1" x14ac:dyDescent="0.25"/>
    <row r="16922" hidden="1" x14ac:dyDescent="0.25"/>
    <row r="16923" hidden="1" x14ac:dyDescent="0.25"/>
    <row r="16924" hidden="1" x14ac:dyDescent="0.25"/>
    <row r="16925" hidden="1" x14ac:dyDescent="0.25"/>
    <row r="16926" hidden="1" x14ac:dyDescent="0.25"/>
    <row r="16927" hidden="1" x14ac:dyDescent="0.25"/>
    <row r="16928" hidden="1" x14ac:dyDescent="0.25"/>
    <row r="16929" hidden="1" x14ac:dyDescent="0.25"/>
    <row r="16930" hidden="1" x14ac:dyDescent="0.25"/>
    <row r="16931" hidden="1" x14ac:dyDescent="0.25"/>
    <row r="16932" hidden="1" x14ac:dyDescent="0.25"/>
    <row r="16933" hidden="1" x14ac:dyDescent="0.25"/>
    <row r="16934" hidden="1" x14ac:dyDescent="0.25"/>
    <row r="16935" hidden="1" x14ac:dyDescent="0.25"/>
    <row r="16936" hidden="1" x14ac:dyDescent="0.25"/>
    <row r="16937" hidden="1" x14ac:dyDescent="0.25"/>
    <row r="16938" hidden="1" x14ac:dyDescent="0.25"/>
    <row r="16939" hidden="1" x14ac:dyDescent="0.25"/>
    <row r="16940" hidden="1" x14ac:dyDescent="0.25"/>
    <row r="16941" hidden="1" x14ac:dyDescent="0.25"/>
    <row r="16942" hidden="1" x14ac:dyDescent="0.25"/>
    <row r="16943" hidden="1" x14ac:dyDescent="0.25"/>
    <row r="16944" hidden="1" x14ac:dyDescent="0.25"/>
    <row r="16945" hidden="1" x14ac:dyDescent="0.25"/>
    <row r="16946" hidden="1" x14ac:dyDescent="0.25"/>
    <row r="16947" hidden="1" x14ac:dyDescent="0.25"/>
    <row r="16948" hidden="1" x14ac:dyDescent="0.25"/>
    <row r="16949" hidden="1" x14ac:dyDescent="0.25"/>
    <row r="16950" hidden="1" x14ac:dyDescent="0.25"/>
    <row r="16951" hidden="1" x14ac:dyDescent="0.25"/>
    <row r="16952" hidden="1" x14ac:dyDescent="0.25"/>
    <row r="16953" hidden="1" x14ac:dyDescent="0.25"/>
    <row r="16954" hidden="1" x14ac:dyDescent="0.25"/>
    <row r="16955" hidden="1" x14ac:dyDescent="0.25"/>
    <row r="16956" hidden="1" x14ac:dyDescent="0.25"/>
    <row r="16957" hidden="1" x14ac:dyDescent="0.25"/>
    <row r="16958" hidden="1" x14ac:dyDescent="0.25"/>
    <row r="16959" hidden="1" x14ac:dyDescent="0.25"/>
    <row r="16960" hidden="1" x14ac:dyDescent="0.25"/>
    <row r="16961" hidden="1" x14ac:dyDescent="0.25"/>
    <row r="16962" hidden="1" x14ac:dyDescent="0.25"/>
    <row r="16963" hidden="1" x14ac:dyDescent="0.25"/>
    <row r="16964" hidden="1" x14ac:dyDescent="0.25"/>
    <row r="16965" hidden="1" x14ac:dyDescent="0.25"/>
    <row r="16966" hidden="1" x14ac:dyDescent="0.25"/>
    <row r="16967" hidden="1" x14ac:dyDescent="0.25"/>
    <row r="16968" hidden="1" x14ac:dyDescent="0.25"/>
    <row r="16969" hidden="1" x14ac:dyDescent="0.25"/>
    <row r="16970" hidden="1" x14ac:dyDescent="0.25"/>
    <row r="16971" hidden="1" x14ac:dyDescent="0.25"/>
    <row r="16972" hidden="1" x14ac:dyDescent="0.25"/>
    <row r="16973" hidden="1" x14ac:dyDescent="0.25"/>
    <row r="16974" hidden="1" x14ac:dyDescent="0.25"/>
    <row r="16975" hidden="1" x14ac:dyDescent="0.25"/>
    <row r="16976" hidden="1" x14ac:dyDescent="0.25"/>
    <row r="16977" hidden="1" x14ac:dyDescent="0.25"/>
    <row r="16978" hidden="1" x14ac:dyDescent="0.25"/>
    <row r="16979" hidden="1" x14ac:dyDescent="0.25"/>
    <row r="16980" hidden="1" x14ac:dyDescent="0.25"/>
    <row r="16981" hidden="1" x14ac:dyDescent="0.25"/>
    <row r="16982" hidden="1" x14ac:dyDescent="0.25"/>
    <row r="16983" hidden="1" x14ac:dyDescent="0.25"/>
    <row r="16984" hidden="1" x14ac:dyDescent="0.25"/>
    <row r="16985" hidden="1" x14ac:dyDescent="0.25"/>
    <row r="16986" hidden="1" x14ac:dyDescent="0.25"/>
    <row r="16987" hidden="1" x14ac:dyDescent="0.25"/>
    <row r="16988" hidden="1" x14ac:dyDescent="0.25"/>
    <row r="16989" hidden="1" x14ac:dyDescent="0.25"/>
    <row r="16990" hidden="1" x14ac:dyDescent="0.25"/>
    <row r="16991" hidden="1" x14ac:dyDescent="0.25"/>
    <row r="16992" hidden="1" x14ac:dyDescent="0.25"/>
    <row r="16993" hidden="1" x14ac:dyDescent="0.25"/>
    <row r="16994" hidden="1" x14ac:dyDescent="0.25"/>
    <row r="16995" hidden="1" x14ac:dyDescent="0.25"/>
    <row r="16996" hidden="1" x14ac:dyDescent="0.25"/>
    <row r="16997" hidden="1" x14ac:dyDescent="0.25"/>
    <row r="16998" hidden="1" x14ac:dyDescent="0.25"/>
    <row r="16999" hidden="1" x14ac:dyDescent="0.25"/>
    <row r="17000" hidden="1" x14ac:dyDescent="0.25"/>
    <row r="17001" hidden="1" x14ac:dyDescent="0.25"/>
    <row r="17002" hidden="1" x14ac:dyDescent="0.25"/>
    <row r="17003" hidden="1" x14ac:dyDescent="0.25"/>
    <row r="17004" hidden="1" x14ac:dyDescent="0.25"/>
    <row r="17005" hidden="1" x14ac:dyDescent="0.25"/>
    <row r="17006" hidden="1" x14ac:dyDescent="0.25"/>
    <row r="17007" hidden="1" x14ac:dyDescent="0.25"/>
    <row r="17008" hidden="1" x14ac:dyDescent="0.25"/>
    <row r="17009" hidden="1" x14ac:dyDescent="0.25"/>
    <row r="17010" hidden="1" x14ac:dyDescent="0.25"/>
    <row r="17011" hidden="1" x14ac:dyDescent="0.25"/>
    <row r="17012" hidden="1" x14ac:dyDescent="0.25"/>
    <row r="17013" hidden="1" x14ac:dyDescent="0.25"/>
    <row r="17014" hidden="1" x14ac:dyDescent="0.25"/>
    <row r="17015" hidden="1" x14ac:dyDescent="0.25"/>
    <row r="17016" hidden="1" x14ac:dyDescent="0.25"/>
    <row r="17017" hidden="1" x14ac:dyDescent="0.25"/>
    <row r="17018" hidden="1" x14ac:dyDescent="0.25"/>
    <row r="17019" hidden="1" x14ac:dyDescent="0.25"/>
    <row r="17020" hidden="1" x14ac:dyDescent="0.25"/>
    <row r="17021" hidden="1" x14ac:dyDescent="0.25"/>
    <row r="17022" hidden="1" x14ac:dyDescent="0.25"/>
    <row r="17023" hidden="1" x14ac:dyDescent="0.25"/>
    <row r="17024" hidden="1" x14ac:dyDescent="0.25"/>
    <row r="17025" hidden="1" x14ac:dyDescent="0.25"/>
    <row r="17026" hidden="1" x14ac:dyDescent="0.25"/>
    <row r="17027" hidden="1" x14ac:dyDescent="0.25"/>
    <row r="17028" hidden="1" x14ac:dyDescent="0.25"/>
    <row r="17029" hidden="1" x14ac:dyDescent="0.25"/>
    <row r="17030" hidden="1" x14ac:dyDescent="0.25"/>
    <row r="17031" hidden="1" x14ac:dyDescent="0.25"/>
    <row r="17032" hidden="1" x14ac:dyDescent="0.25"/>
    <row r="17033" hidden="1" x14ac:dyDescent="0.25"/>
    <row r="17034" hidden="1" x14ac:dyDescent="0.25"/>
    <row r="17035" hidden="1" x14ac:dyDescent="0.25"/>
    <row r="17036" hidden="1" x14ac:dyDescent="0.25"/>
    <row r="17037" hidden="1" x14ac:dyDescent="0.25"/>
    <row r="17038" hidden="1" x14ac:dyDescent="0.25"/>
    <row r="17039" hidden="1" x14ac:dyDescent="0.25"/>
    <row r="17040" hidden="1" x14ac:dyDescent="0.25"/>
    <row r="17041" hidden="1" x14ac:dyDescent="0.25"/>
    <row r="17042" hidden="1" x14ac:dyDescent="0.25"/>
    <row r="17043" hidden="1" x14ac:dyDescent="0.25"/>
    <row r="17044" hidden="1" x14ac:dyDescent="0.25"/>
    <row r="17045" hidden="1" x14ac:dyDescent="0.25"/>
    <row r="17046" hidden="1" x14ac:dyDescent="0.25"/>
    <row r="17047" hidden="1" x14ac:dyDescent="0.25"/>
    <row r="17048" hidden="1" x14ac:dyDescent="0.25"/>
    <row r="17049" hidden="1" x14ac:dyDescent="0.25"/>
    <row r="17050" hidden="1" x14ac:dyDescent="0.25"/>
    <row r="17051" hidden="1" x14ac:dyDescent="0.25"/>
    <row r="17052" hidden="1" x14ac:dyDescent="0.25"/>
    <row r="17053" hidden="1" x14ac:dyDescent="0.25"/>
    <row r="17054" hidden="1" x14ac:dyDescent="0.25"/>
    <row r="17055" hidden="1" x14ac:dyDescent="0.25"/>
    <row r="17056" hidden="1" x14ac:dyDescent="0.25"/>
    <row r="17057" hidden="1" x14ac:dyDescent="0.25"/>
    <row r="17058" hidden="1" x14ac:dyDescent="0.25"/>
    <row r="17059" hidden="1" x14ac:dyDescent="0.25"/>
    <row r="17060" hidden="1" x14ac:dyDescent="0.25"/>
    <row r="17061" hidden="1" x14ac:dyDescent="0.25"/>
    <row r="17062" hidden="1" x14ac:dyDescent="0.25"/>
    <row r="17063" hidden="1" x14ac:dyDescent="0.25"/>
    <row r="17064" hidden="1" x14ac:dyDescent="0.25"/>
    <row r="17065" hidden="1" x14ac:dyDescent="0.25"/>
    <row r="17066" hidden="1" x14ac:dyDescent="0.25"/>
    <row r="17067" hidden="1" x14ac:dyDescent="0.25"/>
    <row r="17068" hidden="1" x14ac:dyDescent="0.25"/>
    <row r="17069" hidden="1" x14ac:dyDescent="0.25"/>
    <row r="17070" hidden="1" x14ac:dyDescent="0.25"/>
    <row r="17071" hidden="1" x14ac:dyDescent="0.25"/>
    <row r="17072" hidden="1" x14ac:dyDescent="0.25"/>
    <row r="17073" hidden="1" x14ac:dyDescent="0.25"/>
    <row r="17074" hidden="1" x14ac:dyDescent="0.25"/>
    <row r="17075" hidden="1" x14ac:dyDescent="0.25"/>
    <row r="17076" hidden="1" x14ac:dyDescent="0.25"/>
    <row r="17077" hidden="1" x14ac:dyDescent="0.25"/>
    <row r="17078" hidden="1" x14ac:dyDescent="0.25"/>
    <row r="17079" hidden="1" x14ac:dyDescent="0.25"/>
    <row r="17080" hidden="1" x14ac:dyDescent="0.25"/>
    <row r="17081" hidden="1" x14ac:dyDescent="0.25"/>
    <row r="17082" hidden="1" x14ac:dyDescent="0.25"/>
    <row r="17083" hidden="1" x14ac:dyDescent="0.25"/>
    <row r="17084" hidden="1" x14ac:dyDescent="0.25"/>
    <row r="17085" hidden="1" x14ac:dyDescent="0.25"/>
    <row r="17086" hidden="1" x14ac:dyDescent="0.25"/>
    <row r="17087" hidden="1" x14ac:dyDescent="0.25"/>
    <row r="17088" hidden="1" x14ac:dyDescent="0.25"/>
    <row r="17089" hidden="1" x14ac:dyDescent="0.25"/>
    <row r="17090" hidden="1" x14ac:dyDescent="0.25"/>
    <row r="17091" hidden="1" x14ac:dyDescent="0.25"/>
    <row r="17092" hidden="1" x14ac:dyDescent="0.25"/>
    <row r="17093" hidden="1" x14ac:dyDescent="0.25"/>
    <row r="17094" hidden="1" x14ac:dyDescent="0.25"/>
    <row r="17095" hidden="1" x14ac:dyDescent="0.25"/>
    <row r="17096" hidden="1" x14ac:dyDescent="0.25"/>
    <row r="17097" hidden="1" x14ac:dyDescent="0.25"/>
    <row r="17098" hidden="1" x14ac:dyDescent="0.25"/>
    <row r="17099" hidden="1" x14ac:dyDescent="0.25"/>
    <row r="17100" hidden="1" x14ac:dyDescent="0.25"/>
    <row r="17101" hidden="1" x14ac:dyDescent="0.25"/>
    <row r="17102" hidden="1" x14ac:dyDescent="0.25"/>
    <row r="17103" hidden="1" x14ac:dyDescent="0.25"/>
    <row r="17104" hidden="1" x14ac:dyDescent="0.25"/>
    <row r="17105" hidden="1" x14ac:dyDescent="0.25"/>
    <row r="17106" hidden="1" x14ac:dyDescent="0.25"/>
    <row r="17107" hidden="1" x14ac:dyDescent="0.25"/>
    <row r="17108" hidden="1" x14ac:dyDescent="0.25"/>
    <row r="17109" hidden="1" x14ac:dyDescent="0.25"/>
    <row r="17110" hidden="1" x14ac:dyDescent="0.25"/>
    <row r="17111" hidden="1" x14ac:dyDescent="0.25"/>
    <row r="17112" hidden="1" x14ac:dyDescent="0.25"/>
    <row r="17113" hidden="1" x14ac:dyDescent="0.25"/>
    <row r="17114" hidden="1" x14ac:dyDescent="0.25"/>
    <row r="17115" hidden="1" x14ac:dyDescent="0.25"/>
    <row r="17116" hidden="1" x14ac:dyDescent="0.25"/>
    <row r="17117" hidden="1" x14ac:dyDescent="0.25"/>
    <row r="17118" hidden="1" x14ac:dyDescent="0.25"/>
    <row r="17119" hidden="1" x14ac:dyDescent="0.25"/>
    <row r="17120" hidden="1" x14ac:dyDescent="0.25"/>
    <row r="17121" hidden="1" x14ac:dyDescent="0.25"/>
    <row r="17122" hidden="1" x14ac:dyDescent="0.25"/>
    <row r="17123" hidden="1" x14ac:dyDescent="0.25"/>
    <row r="17124" hidden="1" x14ac:dyDescent="0.25"/>
    <row r="17125" hidden="1" x14ac:dyDescent="0.25"/>
    <row r="17126" hidden="1" x14ac:dyDescent="0.25"/>
    <row r="17127" hidden="1" x14ac:dyDescent="0.25"/>
    <row r="17128" hidden="1" x14ac:dyDescent="0.25"/>
    <row r="17129" hidden="1" x14ac:dyDescent="0.25"/>
    <row r="17130" hidden="1" x14ac:dyDescent="0.25"/>
    <row r="17131" hidden="1" x14ac:dyDescent="0.25"/>
    <row r="17132" hidden="1" x14ac:dyDescent="0.25"/>
    <row r="17133" hidden="1" x14ac:dyDescent="0.25"/>
    <row r="17134" hidden="1" x14ac:dyDescent="0.25"/>
    <row r="17135" hidden="1" x14ac:dyDescent="0.25"/>
    <row r="17136" hidden="1" x14ac:dyDescent="0.25"/>
    <row r="17137" hidden="1" x14ac:dyDescent="0.25"/>
    <row r="17138" hidden="1" x14ac:dyDescent="0.25"/>
    <row r="17139" hidden="1" x14ac:dyDescent="0.25"/>
    <row r="17140" hidden="1" x14ac:dyDescent="0.25"/>
    <row r="17141" hidden="1" x14ac:dyDescent="0.25"/>
    <row r="17142" hidden="1" x14ac:dyDescent="0.25"/>
    <row r="17143" hidden="1" x14ac:dyDescent="0.25"/>
    <row r="17144" hidden="1" x14ac:dyDescent="0.25"/>
    <row r="17145" hidden="1" x14ac:dyDescent="0.25"/>
    <row r="17146" hidden="1" x14ac:dyDescent="0.25"/>
    <row r="17147" hidden="1" x14ac:dyDescent="0.25"/>
    <row r="17148" hidden="1" x14ac:dyDescent="0.25"/>
    <row r="17149" hidden="1" x14ac:dyDescent="0.25"/>
    <row r="17150" hidden="1" x14ac:dyDescent="0.25"/>
    <row r="17151" hidden="1" x14ac:dyDescent="0.25"/>
    <row r="17152" hidden="1" x14ac:dyDescent="0.25"/>
    <row r="17153" hidden="1" x14ac:dyDescent="0.25"/>
    <row r="17154" hidden="1" x14ac:dyDescent="0.25"/>
    <row r="17155" hidden="1" x14ac:dyDescent="0.25"/>
    <row r="17156" hidden="1" x14ac:dyDescent="0.25"/>
    <row r="17157" hidden="1" x14ac:dyDescent="0.25"/>
    <row r="17158" hidden="1" x14ac:dyDescent="0.25"/>
    <row r="17159" hidden="1" x14ac:dyDescent="0.25"/>
    <row r="17160" hidden="1" x14ac:dyDescent="0.25"/>
    <row r="17161" hidden="1" x14ac:dyDescent="0.25"/>
    <row r="17162" hidden="1" x14ac:dyDescent="0.25"/>
    <row r="17163" hidden="1" x14ac:dyDescent="0.25"/>
    <row r="17164" hidden="1" x14ac:dyDescent="0.25"/>
    <row r="17165" hidden="1" x14ac:dyDescent="0.25"/>
    <row r="17166" hidden="1" x14ac:dyDescent="0.25"/>
    <row r="17167" hidden="1" x14ac:dyDescent="0.25"/>
    <row r="17168" hidden="1" x14ac:dyDescent="0.25"/>
    <row r="17169" hidden="1" x14ac:dyDescent="0.25"/>
    <row r="17170" hidden="1" x14ac:dyDescent="0.25"/>
    <row r="17171" hidden="1" x14ac:dyDescent="0.25"/>
    <row r="17172" hidden="1" x14ac:dyDescent="0.25"/>
    <row r="17173" hidden="1" x14ac:dyDescent="0.25"/>
    <row r="17174" hidden="1" x14ac:dyDescent="0.25"/>
    <row r="17175" hidden="1" x14ac:dyDescent="0.25"/>
    <row r="17176" hidden="1" x14ac:dyDescent="0.25"/>
    <row r="17177" hidden="1" x14ac:dyDescent="0.25"/>
    <row r="17178" hidden="1" x14ac:dyDescent="0.25"/>
    <row r="17179" hidden="1" x14ac:dyDescent="0.25"/>
    <row r="17180" hidden="1" x14ac:dyDescent="0.25"/>
    <row r="17181" hidden="1" x14ac:dyDescent="0.25"/>
    <row r="17182" hidden="1" x14ac:dyDescent="0.25"/>
    <row r="17183" hidden="1" x14ac:dyDescent="0.25"/>
    <row r="17184" hidden="1" x14ac:dyDescent="0.25"/>
    <row r="17185" hidden="1" x14ac:dyDescent="0.25"/>
    <row r="17186" hidden="1" x14ac:dyDescent="0.25"/>
    <row r="17187" hidden="1" x14ac:dyDescent="0.25"/>
    <row r="17188" hidden="1" x14ac:dyDescent="0.25"/>
    <row r="17189" hidden="1" x14ac:dyDescent="0.25"/>
    <row r="17190" hidden="1" x14ac:dyDescent="0.25"/>
    <row r="17191" hidden="1" x14ac:dyDescent="0.25"/>
    <row r="17192" hidden="1" x14ac:dyDescent="0.25"/>
    <row r="17193" hidden="1" x14ac:dyDescent="0.25"/>
    <row r="17194" hidden="1" x14ac:dyDescent="0.25"/>
    <row r="17195" hidden="1" x14ac:dyDescent="0.25"/>
    <row r="17196" hidden="1" x14ac:dyDescent="0.25"/>
    <row r="17197" hidden="1" x14ac:dyDescent="0.25"/>
    <row r="17198" hidden="1" x14ac:dyDescent="0.25"/>
    <row r="17199" hidden="1" x14ac:dyDescent="0.25"/>
    <row r="17200" hidden="1" x14ac:dyDescent="0.25"/>
    <row r="17201" hidden="1" x14ac:dyDescent="0.25"/>
    <row r="17202" hidden="1" x14ac:dyDescent="0.25"/>
    <row r="17203" hidden="1" x14ac:dyDescent="0.25"/>
    <row r="17204" hidden="1" x14ac:dyDescent="0.25"/>
    <row r="17205" hidden="1" x14ac:dyDescent="0.25"/>
    <row r="17206" hidden="1" x14ac:dyDescent="0.25"/>
    <row r="17207" hidden="1" x14ac:dyDescent="0.25"/>
    <row r="17208" hidden="1" x14ac:dyDescent="0.25"/>
    <row r="17209" hidden="1" x14ac:dyDescent="0.25"/>
    <row r="17210" hidden="1" x14ac:dyDescent="0.25"/>
    <row r="17211" hidden="1" x14ac:dyDescent="0.25"/>
    <row r="17212" hidden="1" x14ac:dyDescent="0.25"/>
    <row r="17213" hidden="1" x14ac:dyDescent="0.25"/>
    <row r="17214" hidden="1" x14ac:dyDescent="0.25"/>
    <row r="17215" hidden="1" x14ac:dyDescent="0.25"/>
    <row r="17216" hidden="1" x14ac:dyDescent="0.25"/>
    <row r="17217" hidden="1" x14ac:dyDescent="0.25"/>
    <row r="17218" hidden="1" x14ac:dyDescent="0.25"/>
    <row r="17219" hidden="1" x14ac:dyDescent="0.25"/>
    <row r="17220" hidden="1" x14ac:dyDescent="0.25"/>
    <row r="17221" hidden="1" x14ac:dyDescent="0.25"/>
    <row r="17222" hidden="1" x14ac:dyDescent="0.25"/>
    <row r="17223" hidden="1" x14ac:dyDescent="0.25"/>
    <row r="17224" hidden="1" x14ac:dyDescent="0.25"/>
    <row r="17225" hidden="1" x14ac:dyDescent="0.25"/>
    <row r="17226" hidden="1" x14ac:dyDescent="0.25"/>
    <row r="17227" hidden="1" x14ac:dyDescent="0.25"/>
    <row r="17228" hidden="1" x14ac:dyDescent="0.25"/>
    <row r="17229" hidden="1" x14ac:dyDescent="0.25"/>
    <row r="17230" hidden="1" x14ac:dyDescent="0.25"/>
    <row r="17231" hidden="1" x14ac:dyDescent="0.25"/>
    <row r="17232" hidden="1" x14ac:dyDescent="0.25"/>
    <row r="17233" hidden="1" x14ac:dyDescent="0.25"/>
    <row r="17234" hidden="1" x14ac:dyDescent="0.25"/>
    <row r="17235" hidden="1" x14ac:dyDescent="0.25"/>
    <row r="17236" hidden="1" x14ac:dyDescent="0.25"/>
    <row r="17237" hidden="1" x14ac:dyDescent="0.25"/>
    <row r="17238" hidden="1" x14ac:dyDescent="0.25"/>
    <row r="17239" hidden="1" x14ac:dyDescent="0.25"/>
    <row r="17240" hidden="1" x14ac:dyDescent="0.25"/>
    <row r="17241" hidden="1" x14ac:dyDescent="0.25"/>
    <row r="17242" hidden="1" x14ac:dyDescent="0.25"/>
    <row r="17243" hidden="1" x14ac:dyDescent="0.25"/>
    <row r="17244" hidden="1" x14ac:dyDescent="0.25"/>
    <row r="17245" hidden="1" x14ac:dyDescent="0.25"/>
    <row r="17246" hidden="1" x14ac:dyDescent="0.25"/>
    <row r="17247" hidden="1" x14ac:dyDescent="0.25"/>
    <row r="17248" hidden="1" x14ac:dyDescent="0.25"/>
    <row r="17249" hidden="1" x14ac:dyDescent="0.25"/>
    <row r="17250" hidden="1" x14ac:dyDescent="0.25"/>
    <row r="17251" hidden="1" x14ac:dyDescent="0.25"/>
    <row r="17252" hidden="1" x14ac:dyDescent="0.25"/>
    <row r="17253" hidden="1" x14ac:dyDescent="0.25"/>
    <row r="17254" hidden="1" x14ac:dyDescent="0.25"/>
    <row r="17255" hidden="1" x14ac:dyDescent="0.25"/>
    <row r="17256" hidden="1" x14ac:dyDescent="0.25"/>
    <row r="17257" hidden="1" x14ac:dyDescent="0.25"/>
    <row r="17258" hidden="1" x14ac:dyDescent="0.25"/>
    <row r="17259" hidden="1" x14ac:dyDescent="0.25"/>
    <row r="17260" hidden="1" x14ac:dyDescent="0.25"/>
    <row r="17261" hidden="1" x14ac:dyDescent="0.25"/>
    <row r="17262" hidden="1" x14ac:dyDescent="0.25"/>
    <row r="17263" hidden="1" x14ac:dyDescent="0.25"/>
    <row r="17264" hidden="1" x14ac:dyDescent="0.25"/>
    <row r="17265" hidden="1" x14ac:dyDescent="0.25"/>
    <row r="17266" hidden="1" x14ac:dyDescent="0.25"/>
    <row r="17267" hidden="1" x14ac:dyDescent="0.25"/>
    <row r="17268" hidden="1" x14ac:dyDescent="0.25"/>
    <row r="17269" hidden="1" x14ac:dyDescent="0.25"/>
    <row r="17270" hidden="1" x14ac:dyDescent="0.25"/>
    <row r="17271" hidden="1" x14ac:dyDescent="0.25"/>
    <row r="17272" hidden="1" x14ac:dyDescent="0.25"/>
    <row r="17273" hidden="1" x14ac:dyDescent="0.25"/>
    <row r="17274" hidden="1" x14ac:dyDescent="0.25"/>
    <row r="17275" hidden="1" x14ac:dyDescent="0.25"/>
    <row r="17276" hidden="1" x14ac:dyDescent="0.25"/>
    <row r="17277" hidden="1" x14ac:dyDescent="0.25"/>
    <row r="17278" hidden="1" x14ac:dyDescent="0.25"/>
    <row r="17279" hidden="1" x14ac:dyDescent="0.25"/>
    <row r="17280" hidden="1" x14ac:dyDescent="0.25"/>
    <row r="17281" hidden="1" x14ac:dyDescent="0.25"/>
    <row r="17282" hidden="1" x14ac:dyDescent="0.25"/>
    <row r="17283" hidden="1" x14ac:dyDescent="0.25"/>
  </sheetData>
  <sheetProtection password="DDCF" sheet="1" objects="1" scenarios="1"/>
  <mergeCells count="5">
    <mergeCell ref="A2:F2"/>
    <mergeCell ref="A3:F3"/>
    <mergeCell ref="A4:F4"/>
    <mergeCell ref="A5:F5"/>
    <mergeCell ref="A1:F1"/>
  </mergeCells>
  <dataValidations count="3">
    <dataValidation allowBlank="1" showInputMessage="1" showErrorMessage="1" prompt="20XN (d)" sqref="B6 E6" xr:uid="{00000000-0002-0000-3400-000000000000}"/>
    <dataValidation allowBlank="1" showInputMessage="1" showErrorMessage="1" prompt="31 de diciembre de 20XN-1 (e)" sqref="C6 F6" xr:uid="{00000000-0002-0000-3400-000001000000}"/>
    <dataValidation type="decimal" allowBlank="1" showInputMessage="1" showErrorMessage="1" sqref="B9:C62 E9:F45 E47:F47 E50:F81" xr:uid="{00000000-0002-0000-3400-000002000000}">
      <formula1>-1.79769313486231E+100</formula1>
      <formula2>1.79769313486231E+100</formula2>
    </dataValidation>
  </dataValidations>
  <pageMargins left="0.70866141732283472" right="0.70866141732283472" top="0.74803149606299213" bottom="0.74803149606299213" header="0.31496062992125984" footer="0.31496062992125984"/>
  <pageSetup scale="40"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C5813-5BD4-4509-A993-DE9536E07EA0}">
  <sheetPr codeName="Sheet41"/>
  <dimension ref="A1:Q120"/>
  <sheetViews>
    <sheetView workbookViewId="0">
      <selection activeCell="A34" sqref="A34"/>
    </sheetView>
  </sheetViews>
  <sheetFormatPr baseColWidth="10" defaultColWidth="13.33203125" defaultRowHeight="15" customHeight="1" x14ac:dyDescent="0.25"/>
  <cols>
    <col min="1" max="1" width="13.33203125" style="116" bestFit="1" customWidth="1"/>
    <col min="2" max="14" width="3.5" style="116" customWidth="1"/>
    <col min="15" max="15" width="74" style="116" customWidth="1"/>
    <col min="16" max="16" width="13.33203125" style="116" customWidth="1"/>
    <col min="17" max="16384" width="13.33203125" style="116"/>
  </cols>
  <sheetData>
    <row r="1" spans="1:17" x14ac:dyDescent="0.25">
      <c r="A1" s="116" t="s">
        <v>3662</v>
      </c>
      <c r="B1" s="116" t="s">
        <v>3663</v>
      </c>
      <c r="C1" s="116" t="s">
        <v>3664</v>
      </c>
      <c r="D1" s="116" t="s">
        <v>3665</v>
      </c>
      <c r="E1" s="116" t="s">
        <v>3666</v>
      </c>
      <c r="F1" s="116" t="s">
        <v>3667</v>
      </c>
      <c r="G1" s="116" t="s">
        <v>3668</v>
      </c>
      <c r="H1" s="116" t="s">
        <v>3669</v>
      </c>
      <c r="I1" s="116" t="s">
        <v>3670</v>
      </c>
      <c r="P1" s="116" t="s">
        <v>3671</v>
      </c>
      <c r="Q1" s="116" t="s">
        <v>3672</v>
      </c>
    </row>
    <row r="2" spans="1:17" x14ac:dyDescent="0.25">
      <c r="A2" s="116" t="str">
        <f>IF(LEN(CLEAN(B2))=0,"0",B2)&amp;","&amp;IF(LEN(CLEAN(C2))=0,"0",C2)&amp;","&amp;IF(LEN(CLEAN(D2))=0,"0",D2)&amp;","&amp;IF(LEN(CLEAN(E2))=0,"0",E2)&amp;","&amp;IF(LEN(CLEAN(F2))=0,"0",F2)&amp;","&amp;IF(LEN(CLEAN(G2))=0,"0",G2)&amp;","&amp;IF(LEN(CLEAN(H2))=0,"0",H2)</f>
        <v>1,1,0,0,0,0,0</v>
      </c>
      <c r="B2" s="116">
        <v>1</v>
      </c>
      <c r="C2" s="116">
        <v>1</v>
      </c>
      <c r="I2" s="116" t="s">
        <v>63</v>
      </c>
      <c r="P2" s="572" t="s">
        <v>61</v>
      </c>
      <c r="Q2" s="572" t="s">
        <v>61</v>
      </c>
    </row>
    <row r="3" spans="1:17" x14ac:dyDescent="0.25">
      <c r="A3" s="116" t="str">
        <f t="shared" ref="A3:A66" si="0">IF(LEN(CLEAN(B3))=0,"0",B3)&amp;","&amp;IF(LEN(CLEAN(C3))=0,"0",C3)&amp;","&amp;IF(LEN(CLEAN(D3))=0,"0",D3)&amp;","&amp;IF(LEN(CLEAN(E3))=0,"0",E3)&amp;","&amp;IF(LEN(CLEAN(F3))=0,"0",F3)&amp;","&amp;IF(LEN(CLEAN(G3))=0,"0",G3)&amp;","&amp;IF(LEN(CLEAN(H3))=0,"0",H3)</f>
        <v>1,1,1,0,0,0,0</v>
      </c>
      <c r="B3" s="116">
        <v>1</v>
      </c>
      <c r="C3" s="116">
        <v>1</v>
      </c>
      <c r="D3" s="116">
        <v>1</v>
      </c>
      <c r="J3" s="116" t="s">
        <v>65</v>
      </c>
      <c r="P3" s="572" t="s">
        <v>61</v>
      </c>
      <c r="Q3" s="572" t="s">
        <v>61</v>
      </c>
    </row>
    <row r="4" spans="1:17" x14ac:dyDescent="0.25">
      <c r="A4" s="116" t="str">
        <f t="shared" si="0"/>
        <v>1,1,1,1,0,0,0</v>
      </c>
      <c r="B4" s="116">
        <v>1</v>
      </c>
      <c r="C4" s="116">
        <v>1</v>
      </c>
      <c r="D4" s="116">
        <v>1</v>
      </c>
      <c r="E4" s="116">
        <v>1</v>
      </c>
      <c r="K4" s="116" t="s">
        <v>67</v>
      </c>
      <c r="P4" s="572">
        <f>'Formato 1'!B9</f>
        <v>607514.82999999996</v>
      </c>
      <c r="Q4" s="572">
        <f>'Formato 1'!C9</f>
        <v>4457430.79</v>
      </c>
    </row>
    <row r="5" spans="1:17" x14ac:dyDescent="0.25">
      <c r="A5" s="116" t="str">
        <f t="shared" si="0"/>
        <v>1,1,1,1,1,0,0</v>
      </c>
      <c r="B5" s="116">
        <v>1</v>
      </c>
      <c r="C5" s="116">
        <v>1</v>
      </c>
      <c r="D5" s="116">
        <v>1</v>
      </c>
      <c r="E5" s="116">
        <v>1</v>
      </c>
      <c r="F5" s="116">
        <v>1</v>
      </c>
      <c r="L5" s="116" t="s">
        <v>570</v>
      </c>
      <c r="P5" s="572">
        <f>'Formato 1'!B10</f>
        <v>0</v>
      </c>
      <c r="Q5" s="572">
        <f>'Formato 1'!C10</f>
        <v>0</v>
      </c>
    </row>
    <row r="6" spans="1:17" x14ac:dyDescent="0.25">
      <c r="A6" s="116" t="str">
        <f t="shared" si="0"/>
        <v>1,1,1,1,2,0,0</v>
      </c>
      <c r="B6" s="116">
        <v>1</v>
      </c>
      <c r="C6" s="116">
        <v>1</v>
      </c>
      <c r="D6" s="116">
        <v>1</v>
      </c>
      <c r="E6" s="116">
        <v>1</v>
      </c>
      <c r="F6" s="116">
        <v>2</v>
      </c>
      <c r="L6" s="116" t="s">
        <v>571</v>
      </c>
      <c r="P6" s="572">
        <f>'Formato 1'!B11</f>
        <v>0</v>
      </c>
      <c r="Q6" s="572">
        <f>'Formato 1'!C11</f>
        <v>0</v>
      </c>
    </row>
    <row r="7" spans="1:17" x14ac:dyDescent="0.25">
      <c r="A7" s="116" t="str">
        <f t="shared" si="0"/>
        <v>1,1,1,1,3,0,0</v>
      </c>
      <c r="B7" s="116">
        <v>1</v>
      </c>
      <c r="C7" s="116">
        <v>1</v>
      </c>
      <c r="D7" s="116">
        <v>1</v>
      </c>
      <c r="E7" s="116">
        <v>1</v>
      </c>
      <c r="F7" s="116">
        <v>3</v>
      </c>
      <c r="L7" s="116" t="s">
        <v>572</v>
      </c>
      <c r="P7" s="572">
        <f>'Formato 1'!B12</f>
        <v>607514.82999999996</v>
      </c>
      <c r="Q7" s="572">
        <f>'Formato 1'!C12</f>
        <v>4457430.79</v>
      </c>
    </row>
    <row r="8" spans="1:17" x14ac:dyDescent="0.25">
      <c r="A8" s="116" t="str">
        <f t="shared" si="0"/>
        <v>1,1,1,1,4,0,0</v>
      </c>
      <c r="B8" s="116">
        <v>1</v>
      </c>
      <c r="C8" s="116">
        <v>1</v>
      </c>
      <c r="D8" s="116">
        <v>1</v>
      </c>
      <c r="E8" s="116">
        <v>1</v>
      </c>
      <c r="F8" s="116">
        <v>4</v>
      </c>
      <c r="L8" s="116" t="s">
        <v>274</v>
      </c>
      <c r="P8" s="572">
        <f>'Formato 1'!B13</f>
        <v>0</v>
      </c>
      <c r="Q8" s="572">
        <f>'Formato 1'!C13</f>
        <v>0</v>
      </c>
    </row>
    <row r="9" spans="1:17" x14ac:dyDescent="0.25">
      <c r="A9" s="116" t="str">
        <f t="shared" si="0"/>
        <v>1,1,1,1,5,0,0</v>
      </c>
      <c r="B9" s="116">
        <v>1</v>
      </c>
      <c r="C9" s="116">
        <v>1</v>
      </c>
      <c r="D9" s="116">
        <v>1</v>
      </c>
      <c r="E9" s="116">
        <v>1</v>
      </c>
      <c r="F9" s="116">
        <v>5</v>
      </c>
      <c r="L9" s="116" t="s">
        <v>275</v>
      </c>
      <c r="P9" s="572">
        <f>'Formato 1'!B14</f>
        <v>0</v>
      </c>
      <c r="Q9" s="572">
        <f>'Formato 1'!C14</f>
        <v>0</v>
      </c>
    </row>
    <row r="10" spans="1:17" x14ac:dyDescent="0.25">
      <c r="A10" s="116" t="str">
        <f t="shared" si="0"/>
        <v>1,1,1,1,6,0,0</v>
      </c>
      <c r="B10" s="116">
        <v>1</v>
      </c>
      <c r="C10" s="116">
        <v>1</v>
      </c>
      <c r="D10" s="116">
        <v>1</v>
      </c>
      <c r="E10" s="116">
        <v>1</v>
      </c>
      <c r="F10" s="116">
        <v>6</v>
      </c>
      <c r="L10" s="116" t="s">
        <v>573</v>
      </c>
      <c r="P10" s="572">
        <f>'Formato 1'!B15</f>
        <v>0</v>
      </c>
      <c r="Q10" s="572">
        <f>'Formato 1'!C15</f>
        <v>0</v>
      </c>
    </row>
    <row r="11" spans="1:17" x14ac:dyDescent="0.25">
      <c r="A11" s="116" t="str">
        <f t="shared" si="0"/>
        <v>1,1,1,1,7,0,0</v>
      </c>
      <c r="B11" s="116">
        <v>1</v>
      </c>
      <c r="C11" s="116">
        <v>1</v>
      </c>
      <c r="D11" s="116">
        <v>1</v>
      </c>
      <c r="E11" s="116">
        <v>1</v>
      </c>
      <c r="F11" s="116">
        <v>7</v>
      </c>
      <c r="L11" s="116" t="s">
        <v>574</v>
      </c>
      <c r="P11" s="572">
        <f>'Formato 1'!B16</f>
        <v>0</v>
      </c>
      <c r="Q11" s="572">
        <f>'Formato 1'!C16</f>
        <v>0</v>
      </c>
    </row>
    <row r="12" spans="1:17" x14ac:dyDescent="0.25">
      <c r="A12" s="116" t="str">
        <f t="shared" si="0"/>
        <v>1,1,1,2,0,0,0</v>
      </c>
      <c r="B12" s="116">
        <v>1</v>
      </c>
      <c r="C12" s="116">
        <v>1</v>
      </c>
      <c r="D12" s="116">
        <v>1</v>
      </c>
      <c r="E12" s="116">
        <v>2</v>
      </c>
      <c r="K12" s="116" t="s">
        <v>69</v>
      </c>
      <c r="P12" s="572">
        <f>'Formato 1'!B17</f>
        <v>733250.34000000008</v>
      </c>
      <c r="Q12" s="572">
        <f>'Formato 1'!C17</f>
        <v>4107100.5</v>
      </c>
    </row>
    <row r="13" spans="1:17" x14ac:dyDescent="0.25">
      <c r="A13" s="116" t="str">
        <f t="shared" si="0"/>
        <v>1,1,1,2,1,0,0</v>
      </c>
      <c r="B13" s="116">
        <v>1</v>
      </c>
      <c r="C13" s="116">
        <v>1</v>
      </c>
      <c r="D13" s="116">
        <v>1</v>
      </c>
      <c r="E13" s="116">
        <v>2</v>
      </c>
      <c r="F13" s="116">
        <v>1</v>
      </c>
      <c r="L13" s="116" t="s">
        <v>276</v>
      </c>
      <c r="P13" s="572">
        <f>'Formato 1'!B18</f>
        <v>0</v>
      </c>
      <c r="Q13" s="572">
        <f>'Formato 1'!C18</f>
        <v>0</v>
      </c>
    </row>
    <row r="14" spans="1:17" x14ac:dyDescent="0.25">
      <c r="A14" s="116" t="str">
        <f t="shared" si="0"/>
        <v>1,1,1,2,2,0,0</v>
      </c>
      <c r="B14" s="116">
        <v>1</v>
      </c>
      <c r="C14" s="116">
        <v>1</v>
      </c>
      <c r="D14" s="116">
        <v>1</v>
      </c>
      <c r="E14" s="116">
        <v>2</v>
      </c>
      <c r="F14" s="116">
        <v>2</v>
      </c>
      <c r="L14" s="116" t="s">
        <v>280</v>
      </c>
      <c r="P14" s="572">
        <f>'Formato 1'!B19</f>
        <v>630744.27</v>
      </c>
      <c r="Q14" s="572">
        <f>'Formato 1'!C19</f>
        <v>4028827.5</v>
      </c>
    </row>
    <row r="15" spans="1:17" x14ac:dyDescent="0.25">
      <c r="A15" s="116" t="str">
        <f t="shared" si="0"/>
        <v>1,1,1,2,3,0,0</v>
      </c>
      <c r="B15" s="116">
        <v>1</v>
      </c>
      <c r="C15" s="116">
        <v>1</v>
      </c>
      <c r="D15" s="116">
        <v>1</v>
      </c>
      <c r="E15" s="116">
        <v>2</v>
      </c>
      <c r="F15" s="116">
        <v>3</v>
      </c>
      <c r="L15" s="116" t="s">
        <v>288</v>
      </c>
      <c r="P15" s="572">
        <f>'Formato 1'!B20</f>
        <v>4094.54</v>
      </c>
      <c r="Q15" s="572">
        <f>'Formato 1'!C20</f>
        <v>2495.52</v>
      </c>
    </row>
    <row r="16" spans="1:17" x14ac:dyDescent="0.25">
      <c r="A16" s="116" t="str">
        <f t="shared" si="0"/>
        <v>1,1,1,2,4,0,0</v>
      </c>
      <c r="B16" s="116">
        <v>1</v>
      </c>
      <c r="C16" s="116">
        <v>1</v>
      </c>
      <c r="D16" s="116">
        <v>1</v>
      </c>
      <c r="E16" s="116">
        <v>2</v>
      </c>
      <c r="F16" s="116">
        <v>4</v>
      </c>
      <c r="L16" s="116" t="s">
        <v>281</v>
      </c>
      <c r="P16" s="572">
        <f>'Formato 1'!B21</f>
        <v>0</v>
      </c>
      <c r="Q16" s="572">
        <f>'Formato 1'!C21</f>
        <v>0</v>
      </c>
    </row>
    <row r="17" spans="1:17" x14ac:dyDescent="0.25">
      <c r="A17" s="116" t="str">
        <f t="shared" si="0"/>
        <v>1,1,1,2,5,0,0</v>
      </c>
      <c r="B17" s="116">
        <v>1</v>
      </c>
      <c r="C17" s="116">
        <v>1</v>
      </c>
      <c r="D17" s="116">
        <v>1</v>
      </c>
      <c r="E17" s="116">
        <v>2</v>
      </c>
      <c r="F17" s="116">
        <v>5</v>
      </c>
      <c r="L17" s="116" t="s">
        <v>289</v>
      </c>
      <c r="P17" s="572">
        <f>'Formato 1'!B22</f>
        <v>0</v>
      </c>
      <c r="Q17" s="572">
        <f>'Formato 1'!C22</f>
        <v>0</v>
      </c>
    </row>
    <row r="18" spans="1:17" x14ac:dyDescent="0.25">
      <c r="A18" s="116" t="str">
        <f t="shared" si="0"/>
        <v>1,1,1,2,6,0,0</v>
      </c>
      <c r="B18" s="116">
        <v>1</v>
      </c>
      <c r="C18" s="116">
        <v>1</v>
      </c>
      <c r="D18" s="116">
        <v>1</v>
      </c>
      <c r="E18" s="116">
        <v>2</v>
      </c>
      <c r="F18" s="116">
        <v>6</v>
      </c>
      <c r="L18" s="116" t="s">
        <v>290</v>
      </c>
      <c r="P18" s="572">
        <f>'Formato 1'!B23</f>
        <v>0</v>
      </c>
      <c r="Q18" s="572">
        <f>'Formato 1'!C23</f>
        <v>0</v>
      </c>
    </row>
    <row r="19" spans="1:17" x14ac:dyDescent="0.25">
      <c r="A19" s="116" t="str">
        <f t="shared" si="0"/>
        <v>1,1,1,2,7,0,0</v>
      </c>
      <c r="B19" s="116">
        <v>1</v>
      </c>
      <c r="C19" s="116">
        <v>1</v>
      </c>
      <c r="D19" s="116">
        <v>1</v>
      </c>
      <c r="E19" s="116">
        <v>2</v>
      </c>
      <c r="F19" s="116">
        <v>7</v>
      </c>
      <c r="L19" s="116" t="s">
        <v>291</v>
      </c>
      <c r="P19" s="572">
        <f>'Formato 1'!B24</f>
        <v>98411.53</v>
      </c>
      <c r="Q19" s="572">
        <f>'Formato 1'!C24</f>
        <v>75777.48</v>
      </c>
    </row>
    <row r="20" spans="1:17" x14ac:dyDescent="0.25">
      <c r="A20" s="116" t="str">
        <f t="shared" si="0"/>
        <v>1,1,1,3,0,0,0</v>
      </c>
      <c r="B20" s="116">
        <v>1</v>
      </c>
      <c r="C20" s="116">
        <v>1</v>
      </c>
      <c r="D20" s="116">
        <v>1</v>
      </c>
      <c r="E20" s="116">
        <v>3</v>
      </c>
      <c r="K20" s="116" t="s">
        <v>71</v>
      </c>
      <c r="P20" s="572">
        <f>'Formato 1'!B25</f>
        <v>200</v>
      </c>
      <c r="Q20" s="572">
        <f>'Formato 1'!C25</f>
        <v>0</v>
      </c>
    </row>
    <row r="21" spans="1:17" x14ac:dyDescent="0.25">
      <c r="A21" s="116" t="str">
        <f t="shared" si="0"/>
        <v>1,1,1,3,1,0,0</v>
      </c>
      <c r="B21" s="116">
        <v>1</v>
      </c>
      <c r="C21" s="116">
        <v>1</v>
      </c>
      <c r="D21" s="116">
        <v>1</v>
      </c>
      <c r="E21" s="116">
        <v>3</v>
      </c>
      <c r="F21" s="116">
        <v>1</v>
      </c>
      <c r="L21" s="116" t="s">
        <v>292</v>
      </c>
      <c r="P21" s="572">
        <f>'Formato 1'!B26</f>
        <v>0</v>
      </c>
      <c r="Q21" s="572">
        <f>'Formato 1'!C26</f>
        <v>0</v>
      </c>
    </row>
    <row r="22" spans="1:17" x14ac:dyDescent="0.25">
      <c r="A22" s="116" t="str">
        <f t="shared" si="0"/>
        <v>1,1,1,3,2,0,0</v>
      </c>
      <c r="B22" s="116">
        <v>1</v>
      </c>
      <c r="C22" s="116">
        <v>1</v>
      </c>
      <c r="D22" s="116">
        <v>1</v>
      </c>
      <c r="E22" s="116">
        <v>3</v>
      </c>
      <c r="F22" s="116">
        <v>2</v>
      </c>
      <c r="L22" s="116" t="s">
        <v>293</v>
      </c>
      <c r="P22" s="572">
        <f>'Formato 1'!B27</f>
        <v>200</v>
      </c>
      <c r="Q22" s="572">
        <f>'Formato 1'!C27</f>
        <v>0</v>
      </c>
    </row>
    <row r="23" spans="1:17" x14ac:dyDescent="0.25">
      <c r="A23" s="116" t="str">
        <f t="shared" si="0"/>
        <v>1,1,1,3,3,0,0</v>
      </c>
      <c r="B23" s="116">
        <v>1</v>
      </c>
      <c r="C23" s="116">
        <v>1</v>
      </c>
      <c r="D23" s="116">
        <v>1</v>
      </c>
      <c r="E23" s="116">
        <v>3</v>
      </c>
      <c r="F23" s="116">
        <v>3</v>
      </c>
      <c r="L23" s="116" t="s">
        <v>294</v>
      </c>
      <c r="P23" s="572">
        <f>'Formato 1'!B28</f>
        <v>0</v>
      </c>
      <c r="Q23" s="572">
        <f>'Formato 1'!C28</f>
        <v>0</v>
      </c>
    </row>
    <row r="24" spans="1:17" x14ac:dyDescent="0.25">
      <c r="A24" s="116" t="str">
        <f t="shared" si="0"/>
        <v>1,1,1,3,4,0,0</v>
      </c>
      <c r="B24" s="116">
        <v>1</v>
      </c>
      <c r="C24" s="116">
        <v>1</v>
      </c>
      <c r="D24" s="116">
        <v>1</v>
      </c>
      <c r="E24" s="116">
        <v>3</v>
      </c>
      <c r="F24" s="116">
        <v>4</v>
      </c>
      <c r="L24" s="116" t="s">
        <v>295</v>
      </c>
      <c r="P24" s="572">
        <f>'Formato 1'!B29</f>
        <v>0</v>
      </c>
      <c r="Q24" s="572">
        <f>'Formato 1'!C29</f>
        <v>0</v>
      </c>
    </row>
    <row r="25" spans="1:17" x14ac:dyDescent="0.25">
      <c r="A25" s="116" t="str">
        <f t="shared" si="0"/>
        <v>1,1,1,3,5,0,0</v>
      </c>
      <c r="B25" s="116">
        <v>1</v>
      </c>
      <c r="C25" s="116">
        <v>1</v>
      </c>
      <c r="D25" s="116">
        <v>1</v>
      </c>
      <c r="E25" s="116">
        <v>3</v>
      </c>
      <c r="F25" s="116">
        <v>5</v>
      </c>
      <c r="L25" s="116" t="s">
        <v>296</v>
      </c>
      <c r="P25" s="572">
        <f>'Formato 1'!B30</f>
        <v>0</v>
      </c>
      <c r="Q25" s="572">
        <f>'Formato 1'!C30</f>
        <v>0</v>
      </c>
    </row>
    <row r="26" spans="1:17" x14ac:dyDescent="0.25">
      <c r="A26" s="116" t="str">
        <f t="shared" si="0"/>
        <v>1,1,1,4,0,0,0</v>
      </c>
      <c r="B26" s="116">
        <v>1</v>
      </c>
      <c r="C26" s="116">
        <v>1</v>
      </c>
      <c r="D26" s="116">
        <v>1</v>
      </c>
      <c r="E26" s="116">
        <v>4</v>
      </c>
      <c r="K26" s="116" t="s">
        <v>73</v>
      </c>
      <c r="P26" s="572">
        <f>'Formato 1'!B31</f>
        <v>80073582.030000001</v>
      </c>
      <c r="Q26" s="572">
        <f>'Formato 1'!C31</f>
        <v>79168959.590000004</v>
      </c>
    </row>
    <row r="27" spans="1:17" x14ac:dyDescent="0.25">
      <c r="A27" s="116" t="str">
        <f t="shared" si="0"/>
        <v>1,1,1,4,1,0,0</v>
      </c>
      <c r="B27" s="116">
        <v>1</v>
      </c>
      <c r="C27" s="116">
        <v>1</v>
      </c>
      <c r="D27" s="116">
        <v>1</v>
      </c>
      <c r="E27" s="116">
        <v>4</v>
      </c>
      <c r="F27" s="116">
        <v>1</v>
      </c>
      <c r="L27" s="116" t="s">
        <v>302</v>
      </c>
      <c r="P27" s="572">
        <f>'Formato 1'!B32</f>
        <v>0</v>
      </c>
      <c r="Q27" s="572">
        <f>'Formato 1'!C32</f>
        <v>0</v>
      </c>
    </row>
    <row r="28" spans="1:17" x14ac:dyDescent="0.25">
      <c r="A28" s="116" t="str">
        <f t="shared" si="0"/>
        <v>1,1,1,4,2,0,0</v>
      </c>
      <c r="B28" s="116">
        <v>1</v>
      </c>
      <c r="C28" s="116">
        <v>1</v>
      </c>
      <c r="D28" s="116">
        <v>1</v>
      </c>
      <c r="E28" s="116">
        <v>4</v>
      </c>
      <c r="F28" s="116">
        <v>2</v>
      </c>
      <c r="L28" s="116" t="s">
        <v>303</v>
      </c>
      <c r="P28" s="572">
        <f>'Formato 1'!B33</f>
        <v>0</v>
      </c>
      <c r="Q28" s="572">
        <f>'Formato 1'!C33</f>
        <v>0</v>
      </c>
    </row>
    <row r="29" spans="1:17" x14ac:dyDescent="0.25">
      <c r="A29" s="116" t="str">
        <f t="shared" si="0"/>
        <v>1,1,1,4,3,0,0</v>
      </c>
      <c r="B29" s="116">
        <v>1</v>
      </c>
      <c r="C29" s="116">
        <v>1</v>
      </c>
      <c r="D29" s="116">
        <v>1</v>
      </c>
      <c r="E29" s="116">
        <v>4</v>
      </c>
      <c r="F29" s="116">
        <v>3</v>
      </c>
      <c r="L29" s="116" t="s">
        <v>304</v>
      </c>
      <c r="P29" s="572">
        <f>'Formato 1'!B34</f>
        <v>0</v>
      </c>
      <c r="Q29" s="572">
        <f>'Formato 1'!C34</f>
        <v>0</v>
      </c>
    </row>
    <row r="30" spans="1:17" x14ac:dyDescent="0.25">
      <c r="A30" s="116" t="str">
        <f t="shared" si="0"/>
        <v>1,1,1,4,4,0,0</v>
      </c>
      <c r="B30" s="116">
        <v>1</v>
      </c>
      <c r="C30" s="116">
        <v>1</v>
      </c>
      <c r="D30" s="116">
        <v>1</v>
      </c>
      <c r="E30" s="116">
        <v>4</v>
      </c>
      <c r="F30" s="116">
        <v>4</v>
      </c>
      <c r="L30" s="116" t="s">
        <v>305</v>
      </c>
      <c r="P30" s="572">
        <f>'Formato 1'!B35</f>
        <v>0</v>
      </c>
      <c r="Q30" s="572">
        <f>'Formato 1'!C35</f>
        <v>0</v>
      </c>
    </row>
    <row r="31" spans="1:17" x14ac:dyDescent="0.25">
      <c r="A31" s="116" t="str">
        <f t="shared" si="0"/>
        <v>1,1,1,4,5,0,0</v>
      </c>
      <c r="B31" s="116">
        <v>1</v>
      </c>
      <c r="C31" s="116">
        <v>1</v>
      </c>
      <c r="D31" s="116">
        <v>1</v>
      </c>
      <c r="E31" s="116">
        <v>4</v>
      </c>
      <c r="F31" s="116">
        <v>5</v>
      </c>
      <c r="L31" s="116" t="s">
        <v>306</v>
      </c>
      <c r="P31" s="572">
        <f>'Formato 1'!B36</f>
        <v>80073582.030000001</v>
      </c>
      <c r="Q31" s="572">
        <f>'Formato 1'!C36</f>
        <v>79168959.590000004</v>
      </c>
    </row>
    <row r="32" spans="1:17" x14ac:dyDescent="0.25">
      <c r="A32" s="116" t="str">
        <f t="shared" si="0"/>
        <v>1,1,1,5,0,0,0</v>
      </c>
      <c r="B32" s="116">
        <v>1</v>
      </c>
      <c r="C32" s="116">
        <v>1</v>
      </c>
      <c r="D32" s="116">
        <v>1</v>
      </c>
      <c r="E32" s="116">
        <v>5</v>
      </c>
      <c r="K32" s="116" t="s">
        <v>75</v>
      </c>
      <c r="P32" s="572">
        <f>'Formato 1'!B37</f>
        <v>0</v>
      </c>
      <c r="Q32" s="572">
        <f>'Formato 1'!C37</f>
        <v>0</v>
      </c>
    </row>
    <row r="33" spans="1:17" x14ac:dyDescent="0.25">
      <c r="A33" s="116" t="str">
        <f t="shared" si="0"/>
        <v>1,1,1,5,1,0,0</v>
      </c>
      <c r="B33" s="116">
        <v>1</v>
      </c>
      <c r="C33" s="116">
        <v>1</v>
      </c>
      <c r="D33" s="116">
        <v>1</v>
      </c>
      <c r="E33" s="116">
        <v>5</v>
      </c>
      <c r="F33" s="116">
        <v>1</v>
      </c>
      <c r="L33" s="116" t="s">
        <v>75</v>
      </c>
      <c r="P33" s="572">
        <f>'Formato 1'!B37</f>
        <v>0</v>
      </c>
      <c r="Q33" s="572">
        <f>'Formato 1'!C37</f>
        <v>0</v>
      </c>
    </row>
    <row r="34" spans="1:17" x14ac:dyDescent="0.25">
      <c r="A34" s="116" t="str">
        <f t="shared" si="0"/>
        <v>1,1,1,6,0,0,0</v>
      </c>
      <c r="B34" s="116">
        <v>1</v>
      </c>
      <c r="C34" s="116">
        <v>1</v>
      </c>
      <c r="D34" s="116">
        <v>1</v>
      </c>
      <c r="E34" s="116">
        <v>6</v>
      </c>
      <c r="K34" s="116" t="s">
        <v>77</v>
      </c>
      <c r="P34" s="572">
        <f>'Formato 1'!B38</f>
        <v>0</v>
      </c>
      <c r="Q34" s="572">
        <f>'Formato 1'!C38</f>
        <v>0</v>
      </c>
    </row>
    <row r="35" spans="1:17" x14ac:dyDescent="0.25">
      <c r="A35" s="116" t="str">
        <f t="shared" si="0"/>
        <v>1,1,1,6,1,0,0</v>
      </c>
      <c r="B35" s="116">
        <v>1</v>
      </c>
      <c r="C35" s="116">
        <v>1</v>
      </c>
      <c r="D35" s="116">
        <v>1</v>
      </c>
      <c r="E35" s="116">
        <v>6</v>
      </c>
      <c r="F35" s="116">
        <v>1</v>
      </c>
      <c r="L35" s="116" t="s">
        <v>355</v>
      </c>
      <c r="P35" s="572">
        <f>'Formato 1'!B39</f>
        <v>0</v>
      </c>
      <c r="Q35" s="572">
        <f>'Formato 1'!C39</f>
        <v>0</v>
      </c>
    </row>
    <row r="36" spans="1:17" x14ac:dyDescent="0.25">
      <c r="A36" s="116" t="str">
        <f t="shared" si="0"/>
        <v>1,1,1,6,2,0,0</v>
      </c>
      <c r="B36" s="116">
        <v>1</v>
      </c>
      <c r="C36" s="116">
        <v>1</v>
      </c>
      <c r="D36" s="116">
        <v>1</v>
      </c>
      <c r="E36" s="116">
        <v>6</v>
      </c>
      <c r="F36" s="116">
        <v>2</v>
      </c>
      <c r="L36" s="116" t="s">
        <v>356</v>
      </c>
      <c r="P36" s="572">
        <f>'Formato 1'!B40</f>
        <v>0</v>
      </c>
      <c r="Q36" s="572">
        <f>'Formato 1'!C40</f>
        <v>0</v>
      </c>
    </row>
    <row r="37" spans="1:17" x14ac:dyDescent="0.25">
      <c r="A37" s="116" t="str">
        <f t="shared" si="0"/>
        <v>1,1,1,7,0,0,0</v>
      </c>
      <c r="B37" s="116">
        <v>1</v>
      </c>
      <c r="C37" s="116">
        <v>1</v>
      </c>
      <c r="D37" s="116">
        <v>1</v>
      </c>
      <c r="E37" s="116">
        <v>7</v>
      </c>
      <c r="K37" s="116" t="s">
        <v>79</v>
      </c>
      <c r="P37" s="572">
        <f>'Formato 1'!B41</f>
        <v>0</v>
      </c>
      <c r="Q37" s="572">
        <f>'Formato 1'!C41</f>
        <v>0</v>
      </c>
    </row>
    <row r="38" spans="1:17" x14ac:dyDescent="0.25">
      <c r="A38" s="116" t="str">
        <f t="shared" si="0"/>
        <v>1,1,1,7,1,0,0</v>
      </c>
      <c r="B38" s="116">
        <v>1</v>
      </c>
      <c r="C38" s="116">
        <v>1</v>
      </c>
      <c r="D38" s="116">
        <v>1</v>
      </c>
      <c r="E38" s="116">
        <v>7</v>
      </c>
      <c r="F38" s="116">
        <v>1</v>
      </c>
      <c r="L38" s="116" t="s">
        <v>3673</v>
      </c>
      <c r="P38" s="572">
        <f>'Formato 1'!B42</f>
        <v>0</v>
      </c>
      <c r="Q38" s="572">
        <f>'Formato 1'!C42</f>
        <v>0</v>
      </c>
    </row>
    <row r="39" spans="1:17" x14ac:dyDescent="0.25">
      <c r="A39" s="116" t="str">
        <f t="shared" si="0"/>
        <v>1,1,1,7,2,0,0</v>
      </c>
      <c r="B39" s="116">
        <v>1</v>
      </c>
      <c r="C39" s="116">
        <v>1</v>
      </c>
      <c r="D39" s="116">
        <v>1</v>
      </c>
      <c r="E39" s="116">
        <v>7</v>
      </c>
      <c r="F39" s="116">
        <v>2</v>
      </c>
      <c r="L39" s="116" t="s">
        <v>3674</v>
      </c>
      <c r="P39" s="572">
        <f>'Formato 1'!B43</f>
        <v>0</v>
      </c>
      <c r="Q39" s="572">
        <f>'Formato 1'!C43</f>
        <v>0</v>
      </c>
    </row>
    <row r="40" spans="1:17" x14ac:dyDescent="0.25">
      <c r="A40" s="116" t="str">
        <f t="shared" si="0"/>
        <v>1,1,1,7,3,0,0</v>
      </c>
      <c r="B40" s="116">
        <v>1</v>
      </c>
      <c r="C40" s="116">
        <v>1</v>
      </c>
      <c r="D40" s="116">
        <v>1</v>
      </c>
      <c r="E40" s="116">
        <v>7</v>
      </c>
      <c r="F40" s="116">
        <v>3</v>
      </c>
      <c r="L40" s="116" t="s">
        <v>3675</v>
      </c>
      <c r="P40" s="572">
        <f>'Formato 1'!B44</f>
        <v>0</v>
      </c>
      <c r="Q40" s="572">
        <f>'Formato 1'!C44</f>
        <v>0</v>
      </c>
    </row>
    <row r="41" spans="1:17" x14ac:dyDescent="0.25">
      <c r="A41" s="116" t="str">
        <f t="shared" si="0"/>
        <v>1,1,1,7,4,0,0</v>
      </c>
      <c r="B41" s="116">
        <v>1</v>
      </c>
      <c r="C41" s="116">
        <v>1</v>
      </c>
      <c r="D41" s="116">
        <v>1</v>
      </c>
      <c r="E41" s="116">
        <v>7</v>
      </c>
      <c r="F41" s="116">
        <v>4</v>
      </c>
      <c r="L41" s="116" t="s">
        <v>3676</v>
      </c>
      <c r="P41" s="572">
        <f>'Formato 1'!B45</f>
        <v>0</v>
      </c>
      <c r="Q41" s="572">
        <f>'Formato 1'!C45</f>
        <v>0</v>
      </c>
    </row>
    <row r="42" spans="1:17" x14ac:dyDescent="0.25">
      <c r="A42" s="116" t="str">
        <f t="shared" si="0"/>
        <v>1,1,1,8,0,0,0</v>
      </c>
      <c r="B42" s="116">
        <v>1</v>
      </c>
      <c r="C42" s="116">
        <v>1</v>
      </c>
      <c r="D42" s="116">
        <v>1</v>
      </c>
      <c r="E42" s="116">
        <v>8</v>
      </c>
      <c r="K42" s="116" t="s">
        <v>82</v>
      </c>
      <c r="P42" s="572">
        <f>'Formato 1'!B47</f>
        <v>81414547.200000003</v>
      </c>
      <c r="Q42" s="572">
        <f>'Formato 1'!C47</f>
        <v>87733490.879999995</v>
      </c>
    </row>
    <row r="43" spans="1:17" x14ac:dyDescent="0.25">
      <c r="A43" s="116" t="str">
        <f t="shared" si="0"/>
        <v>1,1,2,0,0,0,0</v>
      </c>
      <c r="B43" s="116">
        <v>1</v>
      </c>
      <c r="C43" s="116">
        <v>1</v>
      </c>
      <c r="D43" s="116">
        <v>2</v>
      </c>
      <c r="J43" s="116" t="s">
        <v>84</v>
      </c>
    </row>
    <row r="44" spans="1:17" x14ac:dyDescent="0.25">
      <c r="A44" s="116" t="str">
        <f t="shared" si="0"/>
        <v>1,1,2,1,0,0,0</v>
      </c>
      <c r="B44" s="116">
        <v>1</v>
      </c>
      <c r="C44" s="116">
        <v>1</v>
      </c>
      <c r="D44" s="116">
        <v>2</v>
      </c>
      <c r="E44" s="116">
        <v>1</v>
      </c>
      <c r="K44" s="116" t="s">
        <v>85</v>
      </c>
      <c r="P44" s="116">
        <f>'Formato 1'!B50</f>
        <v>0</v>
      </c>
      <c r="Q44" s="116">
        <f>'Formato 1'!C50</f>
        <v>0</v>
      </c>
    </row>
    <row r="45" spans="1:17" x14ac:dyDescent="0.25">
      <c r="A45" s="116" t="str">
        <f t="shared" si="0"/>
        <v>1,1,2,2,0,0,0</v>
      </c>
      <c r="B45" s="116">
        <v>1</v>
      </c>
      <c r="C45" s="116">
        <v>1</v>
      </c>
      <c r="D45" s="116">
        <v>2</v>
      </c>
      <c r="E45" s="116">
        <v>2</v>
      </c>
      <c r="K45" s="116" t="s">
        <v>3677</v>
      </c>
      <c r="P45" s="116">
        <f>'Formato 1'!B51</f>
        <v>20884938.690000001</v>
      </c>
      <c r="Q45" s="116">
        <f>'Formato 1'!C51</f>
        <v>21281729.960000001</v>
      </c>
    </row>
    <row r="46" spans="1:17" x14ac:dyDescent="0.25">
      <c r="A46" s="116" t="str">
        <f t="shared" si="0"/>
        <v>1,1,2,3,0,0,0</v>
      </c>
      <c r="B46" s="116">
        <v>1</v>
      </c>
      <c r="C46" s="116">
        <v>1</v>
      </c>
      <c r="D46" s="116">
        <v>2</v>
      </c>
      <c r="E46" s="116">
        <v>3</v>
      </c>
      <c r="K46" s="116" t="s">
        <v>3678</v>
      </c>
      <c r="P46" s="116">
        <f>'Formato 1'!B52</f>
        <v>0</v>
      </c>
      <c r="Q46" s="116">
        <f>'Formato 1'!C52</f>
        <v>0</v>
      </c>
    </row>
    <row r="47" spans="1:17" x14ac:dyDescent="0.25">
      <c r="A47" s="116" t="str">
        <f t="shared" si="0"/>
        <v>1,1,2,4,0,0,0</v>
      </c>
      <c r="B47" s="116">
        <v>1</v>
      </c>
      <c r="C47" s="116">
        <v>1</v>
      </c>
      <c r="D47" s="116">
        <v>2</v>
      </c>
      <c r="E47" s="116">
        <v>4</v>
      </c>
      <c r="K47" s="116" t="s">
        <v>3679</v>
      </c>
      <c r="P47" s="116">
        <f>'Formato 1'!B53</f>
        <v>1705031.99</v>
      </c>
      <c r="Q47" s="116">
        <f>'Formato 1'!C53</f>
        <v>1705031.99</v>
      </c>
    </row>
    <row r="48" spans="1:17" x14ac:dyDescent="0.25">
      <c r="A48" s="116" t="str">
        <f t="shared" si="0"/>
        <v>1,1,2,5,0,0,0</v>
      </c>
      <c r="B48" s="116">
        <v>1</v>
      </c>
      <c r="C48" s="116">
        <v>1</v>
      </c>
      <c r="D48" s="116">
        <v>2</v>
      </c>
      <c r="E48" s="116">
        <v>5</v>
      </c>
      <c r="K48" s="116" t="s">
        <v>3680</v>
      </c>
      <c r="P48" s="116">
        <f>'Formato 1'!B54</f>
        <v>45449.440000000002</v>
      </c>
      <c r="Q48" s="116">
        <f>'Formato 1'!C54</f>
        <v>45449.440000000002</v>
      </c>
    </row>
    <row r="49" spans="1:17" x14ac:dyDescent="0.25">
      <c r="A49" s="116" t="str">
        <f t="shared" si="0"/>
        <v>1,1,2,6,0,0,0</v>
      </c>
      <c r="B49" s="116">
        <v>1</v>
      </c>
      <c r="C49" s="116">
        <v>1</v>
      </c>
      <c r="D49" s="116">
        <v>2</v>
      </c>
      <c r="E49" s="116">
        <v>6</v>
      </c>
      <c r="K49" s="116" t="s">
        <v>3681</v>
      </c>
      <c r="P49" s="116">
        <f>'Formato 1'!B55</f>
        <v>-1497962.97</v>
      </c>
      <c r="Q49" s="116">
        <f>'Formato 1'!C55</f>
        <v>-1426307.84</v>
      </c>
    </row>
    <row r="50" spans="1:17" x14ac:dyDescent="0.25">
      <c r="A50" s="116" t="str">
        <f t="shared" si="0"/>
        <v>1,1,2,7,0,0,0</v>
      </c>
      <c r="B50" s="116">
        <v>1</v>
      </c>
      <c r="C50" s="116">
        <v>1</v>
      </c>
      <c r="D50" s="116">
        <v>2</v>
      </c>
      <c r="E50" s="116">
        <v>7</v>
      </c>
      <c r="K50" s="116" t="s">
        <v>97</v>
      </c>
      <c r="P50" s="116">
        <f>'Formato 1'!B56</f>
        <v>0</v>
      </c>
      <c r="Q50" s="116">
        <f>'Formato 1'!C56</f>
        <v>0</v>
      </c>
    </row>
    <row r="51" spans="1:17" x14ac:dyDescent="0.25">
      <c r="A51" s="116" t="str">
        <f t="shared" si="0"/>
        <v>1,1,2,8,0,0,0</v>
      </c>
      <c r="B51" s="116">
        <v>1</v>
      </c>
      <c r="C51" s="116">
        <v>1</v>
      </c>
      <c r="D51" s="116">
        <v>2</v>
      </c>
      <c r="E51" s="116">
        <v>8</v>
      </c>
      <c r="K51" s="116" t="s">
        <v>99</v>
      </c>
      <c r="P51" s="116">
        <f>'Formato 1'!B57</f>
        <v>0</v>
      </c>
      <c r="Q51" s="116">
        <f>'Formato 1'!C57</f>
        <v>0</v>
      </c>
    </row>
    <row r="52" spans="1:17" x14ac:dyDescent="0.25">
      <c r="A52" s="116" t="str">
        <f t="shared" si="0"/>
        <v>1,1,2,9,0,0,0</v>
      </c>
      <c r="B52" s="116">
        <v>1</v>
      </c>
      <c r="C52" s="116">
        <v>1</v>
      </c>
      <c r="D52" s="116">
        <v>2</v>
      </c>
      <c r="E52" s="116">
        <v>9</v>
      </c>
      <c r="K52" s="116" t="s">
        <v>100</v>
      </c>
      <c r="P52" s="116">
        <f>'Formato 1'!B58</f>
        <v>0</v>
      </c>
      <c r="Q52" s="116">
        <f>'Formato 1'!C58</f>
        <v>0</v>
      </c>
    </row>
    <row r="53" spans="1:17" x14ac:dyDescent="0.25">
      <c r="A53" s="116" t="str">
        <f t="shared" si="0"/>
        <v>1,1,2,10,0,0,0</v>
      </c>
      <c r="B53" s="116">
        <v>1</v>
      </c>
      <c r="C53" s="116">
        <v>1</v>
      </c>
      <c r="D53" s="116">
        <v>2</v>
      </c>
      <c r="E53" s="116">
        <v>10</v>
      </c>
      <c r="J53" s="116" t="s">
        <v>102</v>
      </c>
      <c r="P53" s="116">
        <f>'Formato 1'!B60</f>
        <v>21137457.150000002</v>
      </c>
      <c r="Q53" s="116">
        <f>'Formato 1'!C60</f>
        <v>21605903.550000001</v>
      </c>
    </row>
    <row r="54" spans="1:17" x14ac:dyDescent="0.25">
      <c r="A54" s="116" t="str">
        <f t="shared" si="0"/>
        <v>1,1,3,0,0,0,0</v>
      </c>
      <c r="B54" s="116">
        <v>1</v>
      </c>
      <c r="C54" s="116">
        <v>1</v>
      </c>
      <c r="D54" s="116">
        <v>3</v>
      </c>
      <c r="J54" s="116" t="s">
        <v>104</v>
      </c>
      <c r="P54" s="116">
        <f>'Formato 1'!B62</f>
        <v>102552004.35000001</v>
      </c>
      <c r="Q54" s="116">
        <f>'Formato 1'!C62</f>
        <v>109339394.42999999</v>
      </c>
    </row>
    <row r="55" spans="1:17" x14ac:dyDescent="0.25">
      <c r="A55" s="116" t="str">
        <f t="shared" si="0"/>
        <v>1,2,0,0,0,0,0</v>
      </c>
      <c r="B55" s="116">
        <v>1</v>
      </c>
      <c r="C55" s="116">
        <v>2</v>
      </c>
      <c r="I55" s="116" t="s">
        <v>64</v>
      </c>
    </row>
    <row r="56" spans="1:17" x14ac:dyDescent="0.25">
      <c r="A56" s="116" t="str">
        <f t="shared" si="0"/>
        <v>1,2,1,0,0,0,0</v>
      </c>
      <c r="B56" s="116">
        <v>1</v>
      </c>
      <c r="C56" s="116">
        <v>2</v>
      </c>
      <c r="D56" s="116">
        <v>1</v>
      </c>
      <c r="J56" s="116" t="s">
        <v>66</v>
      </c>
    </row>
    <row r="57" spans="1:17" x14ac:dyDescent="0.25">
      <c r="A57" s="116" t="str">
        <f t="shared" si="0"/>
        <v>1,2,1,1,0,0,0</v>
      </c>
      <c r="B57" s="116">
        <v>1</v>
      </c>
      <c r="C57" s="116">
        <v>2</v>
      </c>
      <c r="D57" s="116">
        <v>1</v>
      </c>
      <c r="E57" s="116">
        <v>1</v>
      </c>
      <c r="K57" s="116" t="s">
        <v>68</v>
      </c>
      <c r="P57" s="116">
        <f>'Formato 1'!E9</f>
        <v>13643109.25</v>
      </c>
      <c r="Q57" s="116">
        <f>'Formato 1'!F9</f>
        <v>14867902.050000001</v>
      </c>
    </row>
    <row r="58" spans="1:17" x14ac:dyDescent="0.25">
      <c r="A58" s="116" t="str">
        <f t="shared" si="0"/>
        <v>1,2,1,1,1,0,0</v>
      </c>
      <c r="B58" s="116">
        <v>1</v>
      </c>
      <c r="C58" s="116">
        <v>2</v>
      </c>
      <c r="D58" s="116">
        <v>1</v>
      </c>
      <c r="E58" s="116">
        <v>1</v>
      </c>
      <c r="F58" s="116">
        <v>1</v>
      </c>
      <c r="L58" s="116" t="s">
        <v>364</v>
      </c>
      <c r="P58" s="116">
        <f>'Formato 1'!E10</f>
        <v>0</v>
      </c>
      <c r="Q58" s="116">
        <f>'Formato 1'!F10</f>
        <v>0</v>
      </c>
    </row>
    <row r="59" spans="1:17" x14ac:dyDescent="0.25">
      <c r="A59" s="116" t="str">
        <f t="shared" si="0"/>
        <v>1,2,1,1,2,0,0</v>
      </c>
      <c r="B59" s="116">
        <v>1</v>
      </c>
      <c r="C59" s="116">
        <v>2</v>
      </c>
      <c r="D59" s="116">
        <v>1</v>
      </c>
      <c r="E59" s="116">
        <v>1</v>
      </c>
      <c r="F59" s="116">
        <v>2</v>
      </c>
      <c r="L59" s="116" t="s">
        <v>365</v>
      </c>
      <c r="P59" s="116">
        <f>'Formato 1'!E11</f>
        <v>0</v>
      </c>
      <c r="Q59" s="116">
        <f>'Formato 1'!F11</f>
        <v>0</v>
      </c>
    </row>
    <row r="60" spans="1:17" x14ac:dyDescent="0.25">
      <c r="A60" s="116" t="str">
        <f t="shared" si="0"/>
        <v>1,2,1,1,3,0,0</v>
      </c>
      <c r="B60" s="116">
        <v>1</v>
      </c>
      <c r="C60" s="116">
        <v>2</v>
      </c>
      <c r="D60" s="116">
        <v>1</v>
      </c>
      <c r="E60" s="116">
        <v>1</v>
      </c>
      <c r="F60" s="116">
        <v>3</v>
      </c>
      <c r="L60" s="116" t="s">
        <v>366</v>
      </c>
      <c r="P60" s="116">
        <f>'Formato 1'!E12</f>
        <v>0</v>
      </c>
      <c r="Q60" s="116">
        <f>'Formato 1'!F12</f>
        <v>0</v>
      </c>
    </row>
    <row r="61" spans="1:17" x14ac:dyDescent="0.25">
      <c r="A61" s="116" t="str">
        <f t="shared" si="0"/>
        <v>1,2,1,1,4,0,0</v>
      </c>
      <c r="B61" s="116">
        <v>1</v>
      </c>
      <c r="C61" s="116">
        <v>2</v>
      </c>
      <c r="D61" s="116">
        <v>1</v>
      </c>
      <c r="E61" s="116">
        <v>1</v>
      </c>
      <c r="F61" s="116">
        <v>4</v>
      </c>
      <c r="L61" s="116" t="s">
        <v>367</v>
      </c>
      <c r="P61" s="116">
        <f>'Formato 1'!E13</f>
        <v>0</v>
      </c>
      <c r="Q61" s="116">
        <f>'Formato 1'!F13</f>
        <v>0</v>
      </c>
    </row>
    <row r="62" spans="1:17" x14ac:dyDescent="0.25">
      <c r="A62" s="116" t="str">
        <f t="shared" si="0"/>
        <v>1,2,1,1,5,0,0</v>
      </c>
      <c r="B62" s="116">
        <v>1</v>
      </c>
      <c r="C62" s="116">
        <v>2</v>
      </c>
      <c r="D62" s="116">
        <v>1</v>
      </c>
      <c r="E62" s="116">
        <v>1</v>
      </c>
      <c r="F62" s="116">
        <v>5</v>
      </c>
      <c r="L62" s="116" t="s">
        <v>368</v>
      </c>
      <c r="P62" s="116">
        <f>'Formato 1'!E14</f>
        <v>0</v>
      </c>
      <c r="Q62" s="116">
        <f>'Formato 1'!F14</f>
        <v>0</v>
      </c>
    </row>
    <row r="63" spans="1:17" x14ac:dyDescent="0.25">
      <c r="A63" s="116" t="str">
        <f t="shared" si="0"/>
        <v>1,2,1,1,6,0,0</v>
      </c>
      <c r="B63" s="116">
        <v>1</v>
      </c>
      <c r="C63" s="116">
        <v>2</v>
      </c>
      <c r="D63" s="116">
        <v>1</v>
      </c>
      <c r="E63" s="116">
        <v>1</v>
      </c>
      <c r="F63" s="116">
        <v>6</v>
      </c>
      <c r="L63" s="116" t="s">
        <v>369</v>
      </c>
      <c r="P63" s="116">
        <f>'Formato 1'!E15</f>
        <v>0</v>
      </c>
      <c r="Q63" s="116">
        <f>'Formato 1'!F15</f>
        <v>0</v>
      </c>
    </row>
    <row r="64" spans="1:17" x14ac:dyDescent="0.25">
      <c r="A64" s="116" t="str">
        <f t="shared" si="0"/>
        <v>1,2,1,1,7,0,0</v>
      </c>
      <c r="B64" s="116">
        <v>1</v>
      </c>
      <c r="C64" s="116">
        <v>2</v>
      </c>
      <c r="D64" s="116">
        <v>1</v>
      </c>
      <c r="E64" s="116">
        <v>1</v>
      </c>
      <c r="F64" s="116">
        <v>7</v>
      </c>
      <c r="L64" s="116" t="s">
        <v>370</v>
      </c>
      <c r="P64" s="116">
        <f>'Formato 1'!E16</f>
        <v>251162.7</v>
      </c>
      <c r="Q64" s="116">
        <f>'Formato 1'!F16</f>
        <v>244469.23</v>
      </c>
    </row>
    <row r="65" spans="1:17" x14ac:dyDescent="0.25">
      <c r="A65" s="116" t="str">
        <f t="shared" si="0"/>
        <v>1,2,1,1,8,0,0</v>
      </c>
      <c r="B65" s="116">
        <v>1</v>
      </c>
      <c r="C65" s="116">
        <v>2</v>
      </c>
      <c r="D65" s="116">
        <v>1</v>
      </c>
      <c r="E65" s="116">
        <v>1</v>
      </c>
      <c r="F65" s="116">
        <v>8</v>
      </c>
      <c r="L65" s="116" t="s">
        <v>371</v>
      </c>
      <c r="P65" s="116">
        <f>'Formato 1'!E17</f>
        <v>0</v>
      </c>
      <c r="Q65" s="116">
        <f>'Formato 1'!F17</f>
        <v>0</v>
      </c>
    </row>
    <row r="66" spans="1:17" x14ac:dyDescent="0.25">
      <c r="A66" s="116" t="str">
        <f t="shared" si="0"/>
        <v>1,2,1,1,9,0,0</v>
      </c>
      <c r="B66" s="116">
        <v>1</v>
      </c>
      <c r="C66" s="116">
        <v>2</v>
      </c>
      <c r="D66" s="116">
        <v>1</v>
      </c>
      <c r="E66" s="116">
        <v>1</v>
      </c>
      <c r="F66" s="116">
        <v>9</v>
      </c>
      <c r="L66" s="116" t="s">
        <v>372</v>
      </c>
      <c r="P66" s="116">
        <f>'Formato 1'!E18</f>
        <v>13391946.550000001</v>
      </c>
      <c r="Q66" s="116">
        <f>'Formato 1'!F18</f>
        <v>14623432.82</v>
      </c>
    </row>
    <row r="67" spans="1:17" x14ac:dyDescent="0.25">
      <c r="A67" s="116" t="str">
        <f t="shared" ref="A67:A120" si="1">IF(LEN(CLEAN(B67))=0,"0",B67)&amp;","&amp;IF(LEN(CLEAN(C67))=0,"0",C67)&amp;","&amp;IF(LEN(CLEAN(D67))=0,"0",D67)&amp;","&amp;IF(LEN(CLEAN(E67))=0,"0",E67)&amp;","&amp;IF(LEN(CLEAN(F67))=0,"0",F67)&amp;","&amp;IF(LEN(CLEAN(G67))=0,"0",G67)&amp;","&amp;IF(LEN(CLEAN(H67))=0,"0",H67)</f>
        <v>1,2,1,2,0,0,0</v>
      </c>
      <c r="B67" s="116">
        <v>1</v>
      </c>
      <c r="C67" s="116">
        <v>2</v>
      </c>
      <c r="D67" s="116">
        <v>1</v>
      </c>
      <c r="E67" s="116">
        <v>2</v>
      </c>
      <c r="K67" s="116" t="s">
        <v>70</v>
      </c>
      <c r="P67" s="116">
        <f>'Formato 1'!E19</f>
        <v>0</v>
      </c>
      <c r="Q67" s="116">
        <f>'Formato 1'!F19</f>
        <v>0</v>
      </c>
    </row>
    <row r="68" spans="1:17" x14ac:dyDescent="0.25">
      <c r="A68" s="116" t="str">
        <f t="shared" si="1"/>
        <v>1,2,1,2,1,0,0</v>
      </c>
      <c r="B68" s="116">
        <v>1</v>
      </c>
      <c r="C68" s="116">
        <v>2</v>
      </c>
      <c r="D68" s="116">
        <v>1</v>
      </c>
      <c r="E68" s="116">
        <v>2</v>
      </c>
      <c r="F68" s="116">
        <v>1</v>
      </c>
      <c r="L68" s="116" t="s">
        <v>373</v>
      </c>
      <c r="P68" s="116">
        <f>'Formato 1'!E20</f>
        <v>0</v>
      </c>
      <c r="Q68" s="116">
        <f>'Formato 1'!F20</f>
        <v>0</v>
      </c>
    </row>
    <row r="69" spans="1:17" x14ac:dyDescent="0.25">
      <c r="A69" s="116" t="str">
        <f t="shared" si="1"/>
        <v>1,2,1,2,2,0,0</v>
      </c>
      <c r="B69" s="116">
        <v>1</v>
      </c>
      <c r="C69" s="116">
        <v>2</v>
      </c>
      <c r="D69" s="116">
        <v>1</v>
      </c>
      <c r="E69" s="116">
        <v>2</v>
      </c>
      <c r="F69" s="116">
        <v>2</v>
      </c>
      <c r="L69" s="116" t="s">
        <v>374</v>
      </c>
      <c r="P69" s="116">
        <f>'Formato 1'!E21</f>
        <v>0</v>
      </c>
      <c r="Q69" s="116">
        <f>'Formato 1'!F21</f>
        <v>0</v>
      </c>
    </row>
    <row r="70" spans="1:17" x14ac:dyDescent="0.25">
      <c r="A70" s="116" t="str">
        <f t="shared" si="1"/>
        <v>1,2,1,2,3,0,0</v>
      </c>
      <c r="B70" s="116">
        <v>1</v>
      </c>
      <c r="C70" s="116">
        <v>2</v>
      </c>
      <c r="D70" s="116">
        <v>1</v>
      </c>
      <c r="E70" s="116">
        <v>2</v>
      </c>
      <c r="F70" s="116">
        <v>3</v>
      </c>
      <c r="L70" s="116" t="s">
        <v>375</v>
      </c>
      <c r="P70" s="116">
        <f>'Formato 1'!E22</f>
        <v>0</v>
      </c>
      <c r="Q70" s="116">
        <f>'Formato 1'!F22</f>
        <v>0</v>
      </c>
    </row>
    <row r="71" spans="1:17" x14ac:dyDescent="0.25">
      <c r="A71" s="116" t="str">
        <f t="shared" si="1"/>
        <v>1,2,1,3,0,0,0</v>
      </c>
      <c r="B71" s="116">
        <v>1</v>
      </c>
      <c r="C71" s="116">
        <v>2</v>
      </c>
      <c r="D71" s="116">
        <v>1</v>
      </c>
      <c r="E71" s="116">
        <v>3</v>
      </c>
      <c r="K71" s="116" t="s">
        <v>72</v>
      </c>
      <c r="P71" s="116">
        <f>'Formato 1'!E23</f>
        <v>0</v>
      </c>
      <c r="Q71" s="116">
        <f>'Formato 1'!F23</f>
        <v>0</v>
      </c>
    </row>
    <row r="72" spans="1:17" x14ac:dyDescent="0.25">
      <c r="A72" s="116" t="str">
        <f t="shared" si="1"/>
        <v>1,2,1,3,1,0,0</v>
      </c>
      <c r="B72" s="116">
        <v>1</v>
      </c>
      <c r="C72" s="116">
        <v>2</v>
      </c>
      <c r="D72" s="116">
        <v>1</v>
      </c>
      <c r="E72" s="116">
        <v>3</v>
      </c>
      <c r="F72" s="116">
        <v>1</v>
      </c>
      <c r="L72" s="116" t="s">
        <v>3682</v>
      </c>
      <c r="P72" s="116">
        <f>'Formato 1'!E24</f>
        <v>0</v>
      </c>
      <c r="Q72" s="116">
        <f>'Formato 1'!F24</f>
        <v>0</v>
      </c>
    </row>
    <row r="73" spans="1:17" x14ac:dyDescent="0.25">
      <c r="A73" s="116" t="str">
        <f t="shared" si="1"/>
        <v>1,2,1,3,2,0,0</v>
      </c>
      <c r="B73" s="116">
        <v>1</v>
      </c>
      <c r="C73" s="116">
        <v>2</v>
      </c>
      <c r="D73" s="116">
        <v>1</v>
      </c>
      <c r="E73" s="116">
        <v>3</v>
      </c>
      <c r="F73" s="116">
        <v>2</v>
      </c>
      <c r="L73" s="116" t="s">
        <v>3683</v>
      </c>
      <c r="P73" s="116">
        <f>'Formato 1'!E25</f>
        <v>0</v>
      </c>
      <c r="Q73" s="116">
        <f>'Formato 1'!F25</f>
        <v>0</v>
      </c>
    </row>
    <row r="74" spans="1:17" x14ac:dyDescent="0.25">
      <c r="A74" s="116" t="str">
        <f t="shared" si="1"/>
        <v>1,2,1,4,0,0,0</v>
      </c>
      <c r="B74" s="116">
        <v>1</v>
      </c>
      <c r="C74" s="116">
        <v>2</v>
      </c>
      <c r="D74" s="116">
        <v>1</v>
      </c>
      <c r="E74" s="116">
        <v>4</v>
      </c>
      <c r="K74" s="116" t="s">
        <v>74</v>
      </c>
      <c r="P74" s="116">
        <f>'Formato 1'!E26</f>
        <v>0</v>
      </c>
      <c r="Q74" s="116">
        <f>'Formato 1'!F26</f>
        <v>0</v>
      </c>
    </row>
    <row r="75" spans="1:17" x14ac:dyDescent="0.25">
      <c r="A75" s="116" t="str">
        <f t="shared" si="1"/>
        <v>1,2,1,4,1,0,0</v>
      </c>
      <c r="B75" s="116">
        <v>1</v>
      </c>
      <c r="C75" s="116">
        <v>2</v>
      </c>
      <c r="D75" s="116">
        <v>1</v>
      </c>
      <c r="E75" s="116">
        <v>4</v>
      </c>
      <c r="F75" s="116">
        <v>1</v>
      </c>
      <c r="L75" s="116" t="s">
        <v>74</v>
      </c>
      <c r="P75" s="116">
        <f>'Formato 1'!E26</f>
        <v>0</v>
      </c>
      <c r="Q75" s="116">
        <f>'Formato 1'!F26</f>
        <v>0</v>
      </c>
    </row>
    <row r="76" spans="1:17" x14ac:dyDescent="0.25">
      <c r="A76" s="116" t="str">
        <f t="shared" si="1"/>
        <v>1,2,1,5,0,0,0</v>
      </c>
      <c r="B76" s="116">
        <v>1</v>
      </c>
      <c r="C76" s="116">
        <v>2</v>
      </c>
      <c r="D76" s="116">
        <v>1</v>
      </c>
      <c r="E76" s="116">
        <v>5</v>
      </c>
      <c r="K76" s="116" t="s">
        <v>76</v>
      </c>
      <c r="P76" s="116">
        <f>'Formato 1'!E27</f>
        <v>0</v>
      </c>
      <c r="Q76" s="116">
        <f>'Formato 1'!F27</f>
        <v>0</v>
      </c>
    </row>
    <row r="77" spans="1:17" x14ac:dyDescent="0.25">
      <c r="A77" s="116" t="str">
        <f t="shared" si="1"/>
        <v>1,2,1,5,1,0,0</v>
      </c>
      <c r="B77" s="116">
        <v>1</v>
      </c>
      <c r="C77" s="116">
        <v>2</v>
      </c>
      <c r="D77" s="116">
        <v>1</v>
      </c>
      <c r="E77" s="116">
        <v>5</v>
      </c>
      <c r="F77" s="116">
        <v>1</v>
      </c>
      <c r="L77" s="116" t="s">
        <v>3684</v>
      </c>
      <c r="P77" s="116">
        <f>'Formato 1'!E28</f>
        <v>0</v>
      </c>
      <c r="Q77" s="116">
        <f>'Formato 1'!F28</f>
        <v>0</v>
      </c>
    </row>
    <row r="78" spans="1:17" x14ac:dyDescent="0.25">
      <c r="A78" s="116" t="str">
        <f t="shared" si="1"/>
        <v>1,2,1,5,2,0,0</v>
      </c>
      <c r="B78" s="116">
        <v>1</v>
      </c>
      <c r="C78" s="116">
        <v>2</v>
      </c>
      <c r="D78" s="116">
        <v>1</v>
      </c>
      <c r="E78" s="116">
        <v>5</v>
      </c>
      <c r="F78" s="116">
        <v>2</v>
      </c>
      <c r="L78" s="116" t="s">
        <v>3685</v>
      </c>
      <c r="P78" s="116">
        <f>'Formato 1'!E29</f>
        <v>0</v>
      </c>
      <c r="Q78" s="116">
        <f>'Formato 1'!F29</f>
        <v>0</v>
      </c>
    </row>
    <row r="79" spans="1:17" x14ac:dyDescent="0.25">
      <c r="A79" s="116" t="str">
        <f t="shared" si="1"/>
        <v>1,2,1,5,3,0,0</v>
      </c>
      <c r="B79" s="116">
        <v>1</v>
      </c>
      <c r="C79" s="116">
        <v>2</v>
      </c>
      <c r="D79" s="116">
        <v>1</v>
      </c>
      <c r="E79" s="116">
        <v>5</v>
      </c>
      <c r="F79" s="116">
        <v>3</v>
      </c>
      <c r="L79" s="116" t="s">
        <v>391</v>
      </c>
      <c r="P79" s="116">
        <f>'Formato 1'!E30</f>
        <v>0</v>
      </c>
      <c r="Q79" s="116">
        <f>'Formato 1'!F30</f>
        <v>0</v>
      </c>
    </row>
    <row r="80" spans="1:17" x14ac:dyDescent="0.25">
      <c r="A80" s="116" t="str">
        <f t="shared" si="1"/>
        <v>1,2,1,6,0,0,0</v>
      </c>
      <c r="B80" s="116">
        <v>1</v>
      </c>
      <c r="C80" s="116">
        <v>2</v>
      </c>
      <c r="D80" s="116">
        <v>1</v>
      </c>
      <c r="E80" s="116">
        <v>6</v>
      </c>
      <c r="K80" s="116" t="s">
        <v>78</v>
      </c>
      <c r="P80" s="116">
        <f>'Formato 1'!E31</f>
        <v>0</v>
      </c>
      <c r="Q80" s="116">
        <f>'Formato 1'!F31</f>
        <v>0</v>
      </c>
    </row>
    <row r="81" spans="1:17" x14ac:dyDescent="0.25">
      <c r="A81" s="116" t="str">
        <f t="shared" si="1"/>
        <v>1,2,1,6,1,0,0</v>
      </c>
      <c r="B81" s="116">
        <v>1</v>
      </c>
      <c r="C81" s="116">
        <v>2</v>
      </c>
      <c r="D81" s="116">
        <v>1</v>
      </c>
      <c r="E81" s="116">
        <v>6</v>
      </c>
      <c r="F81" s="116">
        <v>1</v>
      </c>
      <c r="L81" s="116" t="s">
        <v>378</v>
      </c>
      <c r="P81" s="116">
        <f>'Formato 1'!E32</f>
        <v>0</v>
      </c>
      <c r="Q81" s="116">
        <f>'Formato 1'!F32</f>
        <v>0</v>
      </c>
    </row>
    <row r="82" spans="1:17" x14ac:dyDescent="0.25">
      <c r="A82" s="116" t="str">
        <f t="shared" si="1"/>
        <v>1,2,1,6,2,0,0</v>
      </c>
      <c r="B82" s="116">
        <v>1</v>
      </c>
      <c r="C82" s="116">
        <v>2</v>
      </c>
      <c r="D82" s="116">
        <v>1</v>
      </c>
      <c r="E82" s="116">
        <v>6</v>
      </c>
      <c r="F82" s="116">
        <v>2</v>
      </c>
      <c r="L82" s="116" t="s">
        <v>379</v>
      </c>
      <c r="P82" s="116">
        <f>'Formato 1'!E33</f>
        <v>0</v>
      </c>
      <c r="Q82" s="116">
        <f>'Formato 1'!F33</f>
        <v>0</v>
      </c>
    </row>
    <row r="83" spans="1:17" x14ac:dyDescent="0.25">
      <c r="A83" s="116" t="str">
        <f t="shared" si="1"/>
        <v>1,2,1,6,3,0,0</v>
      </c>
      <c r="B83" s="116">
        <v>1</v>
      </c>
      <c r="C83" s="116">
        <v>2</v>
      </c>
      <c r="D83" s="116">
        <v>1</v>
      </c>
      <c r="E83" s="116">
        <v>6</v>
      </c>
      <c r="F83" s="116">
        <v>3</v>
      </c>
      <c r="L83" s="116" t="s">
        <v>380</v>
      </c>
      <c r="P83" s="116">
        <f>'Formato 1'!E34</f>
        <v>0</v>
      </c>
      <c r="Q83" s="116">
        <f>'Formato 1'!F34</f>
        <v>0</v>
      </c>
    </row>
    <row r="84" spans="1:17" x14ac:dyDescent="0.25">
      <c r="A84" s="116" t="str">
        <f t="shared" si="1"/>
        <v>1,2,1,6,4,0,0</v>
      </c>
      <c r="B84" s="116">
        <v>1</v>
      </c>
      <c r="C84" s="116">
        <v>2</v>
      </c>
      <c r="D84" s="116">
        <v>1</v>
      </c>
      <c r="E84" s="116">
        <v>6</v>
      </c>
      <c r="F84" s="116">
        <v>4</v>
      </c>
      <c r="L84" s="116" t="s">
        <v>381</v>
      </c>
      <c r="P84" s="116">
        <f>'Formato 1'!E35</f>
        <v>0</v>
      </c>
      <c r="Q84" s="116">
        <f>'Formato 1'!F35</f>
        <v>0</v>
      </c>
    </row>
    <row r="85" spans="1:17" x14ac:dyDescent="0.25">
      <c r="A85" s="116" t="str">
        <f t="shared" si="1"/>
        <v>1,2,1,6,5,0,0</v>
      </c>
      <c r="B85" s="116">
        <v>1</v>
      </c>
      <c r="C85" s="116">
        <v>2</v>
      </c>
      <c r="D85" s="116">
        <v>1</v>
      </c>
      <c r="E85" s="116">
        <v>6</v>
      </c>
      <c r="F85" s="116">
        <v>5</v>
      </c>
      <c r="L85" s="116" t="s">
        <v>382</v>
      </c>
      <c r="P85" s="116">
        <f>'Formato 1'!E36</f>
        <v>0</v>
      </c>
      <c r="Q85" s="116">
        <f>'Formato 1'!F36</f>
        <v>0</v>
      </c>
    </row>
    <row r="86" spans="1:17" x14ac:dyDescent="0.25">
      <c r="A86" s="116" t="str">
        <f t="shared" si="1"/>
        <v>1,2,1,6,6,0,0</v>
      </c>
      <c r="B86" s="116">
        <v>1</v>
      </c>
      <c r="C86" s="116">
        <v>2</v>
      </c>
      <c r="D86" s="116">
        <v>1</v>
      </c>
      <c r="E86" s="116">
        <v>6</v>
      </c>
      <c r="F86" s="116">
        <v>6</v>
      </c>
      <c r="L86" s="116" t="s">
        <v>383</v>
      </c>
      <c r="P86" s="116">
        <f>'Formato 1'!E37</f>
        <v>0</v>
      </c>
      <c r="Q86" s="116">
        <f>'Formato 1'!F37</f>
        <v>0</v>
      </c>
    </row>
    <row r="87" spans="1:17" x14ac:dyDescent="0.25">
      <c r="A87" s="116" t="str">
        <f t="shared" si="1"/>
        <v>1,2,1,7,0,0,0</v>
      </c>
      <c r="B87" s="116">
        <v>1</v>
      </c>
      <c r="C87" s="116">
        <v>2</v>
      </c>
      <c r="D87" s="116">
        <v>1</v>
      </c>
      <c r="E87" s="116">
        <v>7</v>
      </c>
      <c r="K87" s="116" t="s">
        <v>80</v>
      </c>
      <c r="P87" s="116">
        <f>'Formato 1'!E38</f>
        <v>0</v>
      </c>
      <c r="Q87" s="116">
        <f>'Formato 1'!F38</f>
        <v>0</v>
      </c>
    </row>
    <row r="88" spans="1:17" x14ac:dyDescent="0.25">
      <c r="A88" s="116" t="str">
        <f t="shared" si="1"/>
        <v>1,2,1,7,1,0,0</v>
      </c>
      <c r="B88" s="116">
        <v>1</v>
      </c>
      <c r="C88" s="116">
        <v>2</v>
      </c>
      <c r="D88" s="116">
        <v>1</v>
      </c>
      <c r="E88" s="116">
        <v>7</v>
      </c>
      <c r="F88" s="116">
        <v>1</v>
      </c>
      <c r="L88" s="116" t="s">
        <v>3686</v>
      </c>
      <c r="P88" s="116">
        <f>'Formato 1'!E39</f>
        <v>0</v>
      </c>
      <c r="Q88" s="116">
        <f>'Formato 1'!F39</f>
        <v>0</v>
      </c>
    </row>
    <row r="89" spans="1:17" x14ac:dyDescent="0.25">
      <c r="A89" s="116" t="str">
        <f t="shared" si="1"/>
        <v>1,2,1,7,2,0,0</v>
      </c>
      <c r="B89" s="116">
        <v>1</v>
      </c>
      <c r="C89" s="116">
        <v>2</v>
      </c>
      <c r="D89" s="116">
        <v>1</v>
      </c>
      <c r="E89" s="116">
        <v>7</v>
      </c>
      <c r="F89" s="116">
        <v>2</v>
      </c>
      <c r="L89" s="116" t="s">
        <v>3687</v>
      </c>
      <c r="P89" s="116">
        <f>'Formato 1'!E40</f>
        <v>0</v>
      </c>
      <c r="Q89" s="116">
        <f>'Formato 1'!F40</f>
        <v>0</v>
      </c>
    </row>
    <row r="90" spans="1:17" x14ac:dyDescent="0.25">
      <c r="A90" s="116" t="str">
        <f t="shared" si="1"/>
        <v>1,2,1,7,3,0,0</v>
      </c>
      <c r="B90" s="116">
        <v>1</v>
      </c>
      <c r="C90" s="116">
        <v>2</v>
      </c>
      <c r="D90" s="116">
        <v>1</v>
      </c>
      <c r="E90" s="116">
        <v>7</v>
      </c>
      <c r="F90" s="116">
        <v>3</v>
      </c>
      <c r="L90" s="116" t="s">
        <v>3688</v>
      </c>
      <c r="P90" s="116">
        <f>'Formato 1'!E41</f>
        <v>0</v>
      </c>
      <c r="Q90" s="116">
        <f>'Formato 1'!F41</f>
        <v>0</v>
      </c>
    </row>
    <row r="91" spans="1:17" x14ac:dyDescent="0.25">
      <c r="A91" s="116" t="str">
        <f t="shared" si="1"/>
        <v>1,2,1,8,0,0,0</v>
      </c>
      <c r="B91" s="116">
        <v>1</v>
      </c>
      <c r="C91" s="116">
        <v>2</v>
      </c>
      <c r="D91" s="116">
        <v>1</v>
      </c>
      <c r="E91" s="116">
        <v>8</v>
      </c>
      <c r="K91" s="116" t="s">
        <v>81</v>
      </c>
      <c r="P91" s="116">
        <f>'Formato 1'!E42</f>
        <v>0</v>
      </c>
      <c r="Q91" s="116">
        <f>'Formato 1'!F42</f>
        <v>0</v>
      </c>
    </row>
    <row r="92" spans="1:17" x14ac:dyDescent="0.25">
      <c r="A92" s="116" t="str">
        <f t="shared" si="1"/>
        <v>1,2,1,8,1,0,0</v>
      </c>
      <c r="B92" s="116">
        <v>1</v>
      </c>
      <c r="C92" s="116">
        <v>2</v>
      </c>
      <c r="D92" s="116">
        <v>1</v>
      </c>
      <c r="E92" s="116">
        <v>8</v>
      </c>
      <c r="F92" s="116">
        <v>1</v>
      </c>
      <c r="L92" s="116" t="s">
        <v>3689</v>
      </c>
      <c r="P92" s="116">
        <f>'Formato 1'!E43</f>
        <v>0</v>
      </c>
      <c r="Q92" s="116">
        <f>'Formato 1'!F43</f>
        <v>0</v>
      </c>
    </row>
    <row r="93" spans="1:17" x14ac:dyDescent="0.25">
      <c r="A93" s="116" t="str">
        <f t="shared" si="1"/>
        <v>1,2,1,8,2,0,0</v>
      </c>
      <c r="B93" s="116">
        <v>1</v>
      </c>
      <c r="C93" s="116">
        <v>2</v>
      </c>
      <c r="D93" s="116">
        <v>1</v>
      </c>
      <c r="E93" s="116">
        <v>8</v>
      </c>
      <c r="F93" s="116">
        <v>2</v>
      </c>
      <c r="L93" s="116" t="s">
        <v>3690</v>
      </c>
      <c r="P93" s="116">
        <f>'Formato 1'!E44</f>
        <v>0</v>
      </c>
      <c r="Q93" s="116">
        <f>'Formato 1'!F44</f>
        <v>0</v>
      </c>
    </row>
    <row r="94" spans="1:17" x14ac:dyDescent="0.25">
      <c r="A94" s="116" t="str">
        <f t="shared" si="1"/>
        <v>1,2,1,8,3,0,0</v>
      </c>
      <c r="B94" s="116">
        <v>1</v>
      </c>
      <c r="C94" s="116">
        <v>2</v>
      </c>
      <c r="D94" s="116">
        <v>1</v>
      </c>
      <c r="E94" s="116">
        <v>8</v>
      </c>
      <c r="F94" s="116">
        <v>3</v>
      </c>
      <c r="L94" s="116" t="s">
        <v>392</v>
      </c>
      <c r="P94" s="116">
        <f>'Formato 1'!E45</f>
        <v>0</v>
      </c>
      <c r="Q94" s="116">
        <f>'Formato 1'!F45</f>
        <v>0</v>
      </c>
    </row>
    <row r="95" spans="1:17" x14ac:dyDescent="0.25">
      <c r="A95" s="116" t="str">
        <f t="shared" si="1"/>
        <v>1,2,1,9,0,0,0</v>
      </c>
      <c r="B95" s="116">
        <v>1</v>
      </c>
      <c r="C95" s="116">
        <v>2</v>
      </c>
      <c r="D95" s="116">
        <v>1</v>
      </c>
      <c r="E95" s="116">
        <v>9</v>
      </c>
      <c r="K95" s="116" t="s">
        <v>83</v>
      </c>
      <c r="P95" s="116">
        <f>'Formato 1'!E47</f>
        <v>13643109.25</v>
      </c>
      <c r="Q95" s="116">
        <f>'Formato 1'!F47</f>
        <v>14867902.050000001</v>
      </c>
    </row>
    <row r="96" spans="1:17" x14ac:dyDescent="0.25">
      <c r="A96" s="116" t="str">
        <f t="shared" si="1"/>
        <v>1,2,2,0,0,0,0</v>
      </c>
      <c r="B96" s="116">
        <v>1</v>
      </c>
      <c r="C96" s="116">
        <v>2</v>
      </c>
      <c r="D96" s="116">
        <v>2</v>
      </c>
      <c r="J96" s="116" t="s">
        <v>86</v>
      </c>
    </row>
    <row r="97" spans="1:17" x14ac:dyDescent="0.25">
      <c r="A97" s="116" t="str">
        <f t="shared" si="1"/>
        <v>1,2,2,1,1,0,0</v>
      </c>
      <c r="B97" s="116">
        <v>1</v>
      </c>
      <c r="C97" s="116">
        <v>2</v>
      </c>
      <c r="D97" s="116">
        <v>2</v>
      </c>
      <c r="E97" s="116">
        <v>1</v>
      </c>
      <c r="F97" s="116">
        <v>1</v>
      </c>
      <c r="K97" s="116" t="s">
        <v>88</v>
      </c>
      <c r="P97" s="116">
        <f>'Formato 1'!E50</f>
        <v>0</v>
      </c>
      <c r="Q97" s="116">
        <f>'Formato 1'!F50</f>
        <v>0</v>
      </c>
    </row>
    <row r="98" spans="1:17" x14ac:dyDescent="0.25">
      <c r="A98" s="116" t="str">
        <f t="shared" si="1"/>
        <v>1,2,2,1,2,0,0</v>
      </c>
      <c r="B98" s="116">
        <v>1</v>
      </c>
      <c r="C98" s="116">
        <v>2</v>
      </c>
      <c r="D98" s="116">
        <v>2</v>
      </c>
      <c r="E98" s="116">
        <v>1</v>
      </c>
      <c r="F98" s="116">
        <v>2</v>
      </c>
      <c r="K98" s="116" t="s">
        <v>90</v>
      </c>
      <c r="P98" s="116">
        <f>'Formato 1'!E51</f>
        <v>0</v>
      </c>
      <c r="Q98" s="116">
        <f>'Formato 1'!F51</f>
        <v>0</v>
      </c>
    </row>
    <row r="99" spans="1:17" x14ac:dyDescent="0.25">
      <c r="A99" s="116" t="str">
        <f t="shared" si="1"/>
        <v>1,2,2,1,3,0,0</v>
      </c>
      <c r="B99" s="116">
        <v>1</v>
      </c>
      <c r="C99" s="116">
        <v>2</v>
      </c>
      <c r="D99" s="116">
        <v>2</v>
      </c>
      <c r="E99" s="116">
        <v>1</v>
      </c>
      <c r="F99" s="116">
        <v>3</v>
      </c>
      <c r="K99" s="116" t="s">
        <v>92</v>
      </c>
      <c r="P99" s="116">
        <f>'Formato 1'!E52</f>
        <v>0</v>
      </c>
      <c r="Q99" s="116">
        <f>'Formato 1'!F52</f>
        <v>0</v>
      </c>
    </row>
    <row r="100" spans="1:17" x14ac:dyDescent="0.25">
      <c r="A100" s="116" t="str">
        <f t="shared" si="1"/>
        <v>1,2,2,1,4,0,0</v>
      </c>
      <c r="B100" s="116">
        <v>1</v>
      </c>
      <c r="C100" s="116">
        <v>2</v>
      </c>
      <c r="D100" s="116">
        <v>2</v>
      </c>
      <c r="E100" s="116">
        <v>1</v>
      </c>
      <c r="F100" s="116">
        <v>4</v>
      </c>
      <c r="K100" s="116" t="s">
        <v>94</v>
      </c>
      <c r="P100" s="116">
        <f>'Formato 1'!E53</f>
        <v>0</v>
      </c>
      <c r="Q100" s="116">
        <f>'Formato 1'!F53</f>
        <v>0</v>
      </c>
    </row>
    <row r="101" spans="1:17" x14ac:dyDescent="0.25">
      <c r="A101" s="116" t="str">
        <f t="shared" si="1"/>
        <v>1,2,2,1,5,0,0</v>
      </c>
      <c r="B101" s="116">
        <v>1</v>
      </c>
      <c r="C101" s="116">
        <v>2</v>
      </c>
      <c r="D101" s="116">
        <v>2</v>
      </c>
      <c r="E101" s="116">
        <v>1</v>
      </c>
      <c r="F101" s="116">
        <v>5</v>
      </c>
      <c r="K101" s="116" t="s">
        <v>3691</v>
      </c>
      <c r="P101" s="116">
        <f>'Formato 1'!E54</f>
        <v>0</v>
      </c>
      <c r="Q101" s="116">
        <f>'Formato 1'!F54</f>
        <v>0</v>
      </c>
    </row>
    <row r="102" spans="1:17" x14ac:dyDescent="0.25">
      <c r="A102" s="116" t="str">
        <f t="shared" si="1"/>
        <v>1,2,2,1,6,0,0</v>
      </c>
      <c r="B102" s="116">
        <v>1</v>
      </c>
      <c r="C102" s="116">
        <v>2</v>
      </c>
      <c r="D102" s="116">
        <v>2</v>
      </c>
      <c r="E102" s="116">
        <v>1</v>
      </c>
      <c r="F102" s="116">
        <v>6</v>
      </c>
      <c r="K102" s="116" t="s">
        <v>98</v>
      </c>
      <c r="P102" s="116">
        <f>'Formato 1'!E55</f>
        <v>0</v>
      </c>
      <c r="Q102" s="116">
        <f>'Formato 1'!F55</f>
        <v>0</v>
      </c>
    </row>
    <row r="103" spans="1:17" x14ac:dyDescent="0.25">
      <c r="A103" s="116" t="str">
        <f t="shared" si="1"/>
        <v>1,2,2,1,7,0,0</v>
      </c>
      <c r="B103" s="116">
        <v>1</v>
      </c>
      <c r="C103" s="116">
        <v>2</v>
      </c>
      <c r="D103" s="116">
        <v>2</v>
      </c>
      <c r="E103" s="116">
        <v>1</v>
      </c>
      <c r="F103" s="116">
        <v>7</v>
      </c>
      <c r="K103" s="116" t="s">
        <v>101</v>
      </c>
      <c r="P103" s="116">
        <f>'Formato 1'!E57</f>
        <v>0</v>
      </c>
      <c r="Q103" s="116">
        <f>'Formato 1'!F57</f>
        <v>0</v>
      </c>
    </row>
    <row r="104" spans="1:17" x14ac:dyDescent="0.25">
      <c r="A104" s="116" t="str">
        <f t="shared" si="1"/>
        <v>1,2,3,0,0,0,0</v>
      </c>
      <c r="B104" s="116">
        <v>1</v>
      </c>
      <c r="C104" s="116">
        <v>2</v>
      </c>
      <c r="D104" s="116">
        <v>3</v>
      </c>
      <c r="J104" s="116" t="s">
        <v>103</v>
      </c>
      <c r="P104" s="116">
        <f>'Formato 1'!E59</f>
        <v>13643109.25</v>
      </c>
      <c r="Q104" s="116">
        <f>'Formato 1'!F59</f>
        <v>14867902.050000001</v>
      </c>
    </row>
    <row r="105" spans="1:17" x14ac:dyDescent="0.25">
      <c r="A105" s="116" t="str">
        <f t="shared" si="1"/>
        <v>1,2,4,0,0,0,0</v>
      </c>
      <c r="B105" s="116">
        <v>1</v>
      </c>
      <c r="C105" s="116">
        <v>2</v>
      </c>
      <c r="D105" s="116">
        <v>4</v>
      </c>
      <c r="J105" s="116" t="s">
        <v>105</v>
      </c>
    </row>
    <row r="106" spans="1:17" x14ac:dyDescent="0.25">
      <c r="A106" s="116" t="str">
        <f t="shared" si="1"/>
        <v>1,2,4,1,0,0,0</v>
      </c>
      <c r="B106" s="116">
        <v>1</v>
      </c>
      <c r="C106" s="116">
        <v>2</v>
      </c>
      <c r="D106" s="116">
        <v>4</v>
      </c>
      <c r="E106" s="116">
        <v>1</v>
      </c>
      <c r="K106" s="116" t="s">
        <v>106</v>
      </c>
      <c r="P106" s="116">
        <f>'Formato 1'!E63</f>
        <v>79427667.859999999</v>
      </c>
      <c r="Q106" s="116">
        <f>'Formato 1'!F63</f>
        <v>80516947.400000006</v>
      </c>
    </row>
    <row r="107" spans="1:17" x14ac:dyDescent="0.25">
      <c r="A107" s="116" t="str">
        <f t="shared" si="1"/>
        <v>1,2,4,1,1,0,0</v>
      </c>
      <c r="B107" s="116">
        <v>1</v>
      </c>
      <c r="C107" s="116">
        <v>2</v>
      </c>
      <c r="D107" s="116">
        <v>4</v>
      </c>
      <c r="E107" s="116">
        <v>1</v>
      </c>
      <c r="F107" s="116">
        <v>1</v>
      </c>
      <c r="L107" s="116" t="s">
        <v>4</v>
      </c>
      <c r="P107" s="116">
        <f>'Formato 1'!E64</f>
        <v>79427667.859999999</v>
      </c>
      <c r="Q107" s="116">
        <f>'Formato 1'!F64</f>
        <v>80516947.400000006</v>
      </c>
    </row>
    <row r="108" spans="1:17" x14ac:dyDescent="0.25">
      <c r="A108" s="116" t="str">
        <f t="shared" si="1"/>
        <v>1,2,4,1,2,0,0</v>
      </c>
      <c r="B108" s="116">
        <v>1</v>
      </c>
      <c r="C108" s="116">
        <v>2</v>
      </c>
      <c r="D108" s="116">
        <v>4</v>
      </c>
      <c r="E108" s="116">
        <v>1</v>
      </c>
      <c r="F108" s="116">
        <v>2</v>
      </c>
      <c r="L108" s="116" t="s">
        <v>107</v>
      </c>
      <c r="P108" s="116">
        <f>'Formato 1'!E65</f>
        <v>0</v>
      </c>
      <c r="Q108" s="116">
        <f>'Formato 1'!F65</f>
        <v>0</v>
      </c>
    </row>
    <row r="109" spans="1:17" x14ac:dyDescent="0.25">
      <c r="A109" s="116" t="str">
        <f t="shared" si="1"/>
        <v>1,2,4,1,4,0,0</v>
      </c>
      <c r="B109" s="116">
        <v>1</v>
      </c>
      <c r="C109" s="116">
        <v>2</v>
      </c>
      <c r="D109" s="116">
        <v>4</v>
      </c>
      <c r="E109" s="116">
        <v>1</v>
      </c>
      <c r="F109" s="116">
        <v>4</v>
      </c>
      <c r="L109" s="116" t="s">
        <v>108</v>
      </c>
      <c r="P109" s="116">
        <f>'Formato 1'!E66</f>
        <v>0</v>
      </c>
      <c r="Q109" s="116">
        <f>'Formato 1'!F66</f>
        <v>0</v>
      </c>
    </row>
    <row r="110" spans="1:17" x14ac:dyDescent="0.25">
      <c r="A110" s="116" t="str">
        <f t="shared" si="1"/>
        <v>1,2,4,2,0,0,0</v>
      </c>
      <c r="B110" s="116">
        <v>1</v>
      </c>
      <c r="C110" s="116">
        <v>2</v>
      </c>
      <c r="D110" s="116">
        <v>4</v>
      </c>
      <c r="E110" s="116">
        <v>2</v>
      </c>
      <c r="K110" s="116" t="s">
        <v>109</v>
      </c>
      <c r="P110" s="116">
        <f>'Formato 1'!E68</f>
        <v>9481227.2400000002</v>
      </c>
      <c r="Q110" s="116">
        <f>'Formato 1'!F68</f>
        <v>13954544.98</v>
      </c>
    </row>
    <row r="111" spans="1:17" x14ac:dyDescent="0.25">
      <c r="A111" s="116" t="str">
        <f t="shared" si="1"/>
        <v>1,2,4,2,1,0,0</v>
      </c>
      <c r="B111" s="116">
        <v>1</v>
      </c>
      <c r="C111" s="116">
        <v>2</v>
      </c>
      <c r="D111" s="116">
        <v>4</v>
      </c>
      <c r="E111" s="116">
        <v>2</v>
      </c>
      <c r="F111" s="116">
        <v>1</v>
      </c>
      <c r="L111" s="116" t="s">
        <v>110</v>
      </c>
      <c r="P111" s="116">
        <f>'Formato 1'!E69</f>
        <v>-2999113.45</v>
      </c>
      <c r="Q111" s="116">
        <f>'Formato 1'!F69</f>
        <v>-239306.68</v>
      </c>
    </row>
    <row r="112" spans="1:17" x14ac:dyDescent="0.25">
      <c r="A112" s="116" t="str">
        <f t="shared" si="1"/>
        <v>1,2,4,2,2,0,0</v>
      </c>
      <c r="B112" s="116">
        <v>1</v>
      </c>
      <c r="C112" s="116">
        <v>2</v>
      </c>
      <c r="D112" s="116">
        <v>4</v>
      </c>
      <c r="E112" s="116">
        <v>2</v>
      </c>
      <c r="F112" s="116">
        <v>2</v>
      </c>
      <c r="L112" s="116" t="s">
        <v>111</v>
      </c>
      <c r="P112" s="116">
        <f>'Formato 1'!E70</f>
        <v>11721721.34</v>
      </c>
      <c r="Q112" s="116">
        <f>'Formato 1'!F70</f>
        <v>13435232.310000001</v>
      </c>
    </row>
    <row r="113" spans="1:17" x14ac:dyDescent="0.25">
      <c r="A113" s="116" t="str">
        <f t="shared" si="1"/>
        <v>1,2,4,2,3,0,0</v>
      </c>
      <c r="B113" s="116">
        <v>1</v>
      </c>
      <c r="C113" s="116">
        <v>2</v>
      </c>
      <c r="D113" s="116">
        <v>4</v>
      </c>
      <c r="E113" s="116">
        <v>2</v>
      </c>
      <c r="F113" s="116">
        <v>3</v>
      </c>
      <c r="L113" s="116" t="s">
        <v>112</v>
      </c>
      <c r="P113" s="116">
        <f>'Formato 1'!E71</f>
        <v>758619.35</v>
      </c>
      <c r="Q113" s="116">
        <f>'Formato 1'!F71</f>
        <v>758619.35</v>
      </c>
    </row>
    <row r="114" spans="1:17" x14ac:dyDescent="0.25">
      <c r="A114" s="116" t="str">
        <f t="shared" si="1"/>
        <v>1,2,4,2,4,0,0</v>
      </c>
      <c r="B114" s="116">
        <v>1</v>
      </c>
      <c r="C114" s="116">
        <v>2</v>
      </c>
      <c r="D114" s="116">
        <v>4</v>
      </c>
      <c r="E114" s="116">
        <v>2</v>
      </c>
      <c r="F114" s="116">
        <v>4</v>
      </c>
      <c r="L114" s="116" t="s">
        <v>113</v>
      </c>
      <c r="P114" s="116">
        <f>'Formato 1'!E72</f>
        <v>0</v>
      </c>
      <c r="Q114" s="116">
        <f>'Formato 1'!F72</f>
        <v>758619.35</v>
      </c>
    </row>
    <row r="115" spans="1:17" x14ac:dyDescent="0.25">
      <c r="A115" s="116" t="str">
        <f t="shared" si="1"/>
        <v>1,2,4,2,5,0,0</v>
      </c>
      <c r="B115" s="116">
        <v>1</v>
      </c>
      <c r="C115" s="116">
        <v>2</v>
      </c>
      <c r="D115" s="116">
        <v>4</v>
      </c>
      <c r="E115" s="116">
        <v>2</v>
      </c>
      <c r="F115" s="116">
        <v>5</v>
      </c>
      <c r="L115" s="116" t="s">
        <v>114</v>
      </c>
      <c r="P115" s="116">
        <f>'Formato 1'!E73</f>
        <v>0</v>
      </c>
      <c r="Q115" s="116">
        <f>'Formato 1'!F73</f>
        <v>0</v>
      </c>
    </row>
    <row r="116" spans="1:17" x14ac:dyDescent="0.25">
      <c r="A116" s="116" t="str">
        <f t="shared" si="1"/>
        <v>1,2,4,3,0,0,0</v>
      </c>
      <c r="B116" s="116">
        <v>1</v>
      </c>
      <c r="C116" s="116">
        <v>2</v>
      </c>
      <c r="D116" s="116">
        <v>4</v>
      </c>
      <c r="E116" s="116">
        <v>3</v>
      </c>
      <c r="K116" s="116" t="s">
        <v>115</v>
      </c>
      <c r="P116" s="116">
        <f>'Formato 1'!E75</f>
        <v>0</v>
      </c>
      <c r="Q116" s="116">
        <f>'Formato 1'!F75</f>
        <v>0</v>
      </c>
    </row>
    <row r="117" spans="1:17" x14ac:dyDescent="0.25">
      <c r="A117" s="116" t="str">
        <f t="shared" si="1"/>
        <v>1,2,4,3,1,0,0</v>
      </c>
      <c r="B117" s="116">
        <v>1</v>
      </c>
      <c r="C117" s="116">
        <v>2</v>
      </c>
      <c r="D117" s="116">
        <v>4</v>
      </c>
      <c r="E117" s="116">
        <v>3</v>
      </c>
      <c r="F117" s="116">
        <v>1</v>
      </c>
      <c r="L117" s="116" t="s">
        <v>116</v>
      </c>
      <c r="P117" s="116">
        <f>'Formato 1'!E76</f>
        <v>0</v>
      </c>
      <c r="Q117" s="116">
        <f>'Formato 1'!F76</f>
        <v>0</v>
      </c>
    </row>
    <row r="118" spans="1:17" x14ac:dyDescent="0.25">
      <c r="A118" s="116" t="str">
        <f t="shared" si="1"/>
        <v>1,2,4,3,2,0,0</v>
      </c>
      <c r="B118" s="116">
        <v>1</v>
      </c>
      <c r="C118" s="116">
        <v>2</v>
      </c>
      <c r="D118" s="116">
        <v>4</v>
      </c>
      <c r="E118" s="116">
        <v>3</v>
      </c>
      <c r="F118" s="116">
        <v>2</v>
      </c>
      <c r="L118" s="116" t="s">
        <v>117</v>
      </c>
      <c r="P118" s="116">
        <f>'Formato 1'!E77</f>
        <v>0</v>
      </c>
      <c r="Q118" s="116">
        <f>'Formato 1'!F77</f>
        <v>0</v>
      </c>
    </row>
    <row r="119" spans="1:17" x14ac:dyDescent="0.25">
      <c r="A119" s="116" t="str">
        <f t="shared" si="1"/>
        <v>1,2,4,4,0,0,0</v>
      </c>
      <c r="B119" s="116">
        <v>1</v>
      </c>
      <c r="C119" s="116">
        <v>2</v>
      </c>
      <c r="D119" s="116">
        <v>4</v>
      </c>
      <c r="E119" s="116">
        <v>4</v>
      </c>
      <c r="K119" s="116" t="s">
        <v>118</v>
      </c>
      <c r="P119" s="116">
        <f>'Formato 1'!E79</f>
        <v>88908895.099999994</v>
      </c>
      <c r="Q119" s="116">
        <f>'Formato 1'!F79</f>
        <v>94471492.38000001</v>
      </c>
    </row>
    <row r="120" spans="1:17" x14ac:dyDescent="0.25">
      <c r="A120" s="116" t="str">
        <f t="shared" si="1"/>
        <v>1,2,4,5,0,0,0</v>
      </c>
      <c r="B120" s="116">
        <v>1</v>
      </c>
      <c r="C120" s="116">
        <v>2</v>
      </c>
      <c r="D120" s="116">
        <v>4</v>
      </c>
      <c r="E120" s="116">
        <v>5</v>
      </c>
      <c r="K120" s="116" t="s">
        <v>119</v>
      </c>
      <c r="P120" s="116">
        <f>'Formato 1'!E81</f>
        <v>102552004.34999999</v>
      </c>
      <c r="Q120" s="116">
        <f>'Formato 1'!F81</f>
        <v>109339394.43000001</v>
      </c>
    </row>
  </sheetData>
  <sheetProtection algorithmName="SHA-512" hashValue="PLhZGAHSIwjKYt6YOnMAjr8zlwlHSwQBCboericdWvGMSsUq9bBjDeavzuBybbbuZyEinDKNFpDPJN67cCrlKA==" saltValue="GrvdeNk/P9v0w3YOfq2F2A==" spinCount="100000" sheet="1" objects="1" scenarios="1"/>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F94E3-1B49-4EBF-AFDE-E49AC3431B4D}">
  <sheetPr codeName="Hoja21">
    <pageSetUpPr fitToPage="1"/>
  </sheetPr>
  <dimension ref="A1:I47"/>
  <sheetViews>
    <sheetView showGridLines="0" zoomScale="90" zoomScaleNormal="90" workbookViewId="0">
      <selection activeCell="F22" sqref="F22"/>
    </sheetView>
  </sheetViews>
  <sheetFormatPr baseColWidth="10" defaultColWidth="0" defaultRowHeight="15" customHeight="1" zeroHeight="1" x14ac:dyDescent="0.25"/>
  <cols>
    <col min="1" max="1" width="84.33203125" style="116" bestFit="1" customWidth="1"/>
    <col min="2" max="4" width="24.1640625" style="116" customWidth="1"/>
    <col min="5" max="5" width="32.33203125" style="116" customWidth="1"/>
    <col min="6" max="7" width="24.1640625" style="116" customWidth="1"/>
    <col min="8" max="8" width="36.5" style="116" customWidth="1"/>
    <col min="9" max="9" width="0" style="116" hidden="1" customWidth="1"/>
    <col min="10" max="16384" width="12.5" style="116" hidden="1"/>
  </cols>
  <sheetData>
    <row r="1" spans="1:9" s="539" customFormat="1" ht="37.5" customHeight="1" x14ac:dyDescent="0.2">
      <c r="A1" s="824" t="s">
        <v>3692</v>
      </c>
      <c r="B1" s="824"/>
      <c r="C1" s="824"/>
      <c r="D1" s="824"/>
      <c r="E1" s="824"/>
      <c r="F1" s="824"/>
      <c r="G1" s="824"/>
      <c r="H1" s="824"/>
    </row>
    <row r="2" spans="1:9" x14ac:dyDescent="0.25">
      <c r="A2" s="810" t="str">
        <f>ENTE_PUBLICO_A</f>
        <v>INSTITUTO MUNICIPAL DE VIVIENDA DE IRAPUATO, GTO., Gobierno del Estado de Guanajuato (a)</v>
      </c>
      <c r="B2" s="811"/>
      <c r="C2" s="811"/>
      <c r="D2" s="811"/>
      <c r="E2" s="811"/>
      <c r="F2" s="811"/>
      <c r="G2" s="811"/>
      <c r="H2" s="812"/>
    </row>
    <row r="3" spans="1:9" x14ac:dyDescent="0.25">
      <c r="A3" s="813" t="s">
        <v>3693</v>
      </c>
      <c r="B3" s="814"/>
      <c r="C3" s="814"/>
      <c r="D3" s="814"/>
      <c r="E3" s="814"/>
      <c r="F3" s="814"/>
      <c r="G3" s="814"/>
      <c r="H3" s="815"/>
    </row>
    <row r="4" spans="1:9" x14ac:dyDescent="0.25">
      <c r="A4" s="816" t="str">
        <f>PERIODO_INFORME</f>
        <v>Al 31 de diciembre de 2020 y al 31 de diciembre de 2021 (b)</v>
      </c>
      <c r="B4" s="817"/>
      <c r="C4" s="817"/>
      <c r="D4" s="817"/>
      <c r="E4" s="817"/>
      <c r="F4" s="817"/>
      <c r="G4" s="817"/>
      <c r="H4" s="818"/>
    </row>
    <row r="5" spans="1:9" x14ac:dyDescent="0.25">
      <c r="A5" s="819" t="s">
        <v>3549</v>
      </c>
      <c r="B5" s="820"/>
      <c r="C5" s="820"/>
      <c r="D5" s="820"/>
      <c r="E5" s="820"/>
      <c r="F5" s="820"/>
      <c r="G5" s="820"/>
      <c r="H5" s="821"/>
    </row>
    <row r="6" spans="1:9" ht="45" x14ac:dyDescent="0.25">
      <c r="A6" s="573" t="s">
        <v>3694</v>
      </c>
      <c r="B6" s="574" t="str">
        <f>ULTIMO_SALDO</f>
        <v>Saldo al 31 de diciembre de 2020 (d)</v>
      </c>
      <c r="C6" s="573" t="s">
        <v>3695</v>
      </c>
      <c r="D6" s="573" t="s">
        <v>3696</v>
      </c>
      <c r="E6" s="573" t="s">
        <v>3697</v>
      </c>
      <c r="F6" s="573" t="s">
        <v>3698</v>
      </c>
      <c r="G6" s="573" t="s">
        <v>3699</v>
      </c>
      <c r="H6" s="575" t="s">
        <v>3700</v>
      </c>
      <c r="I6" s="576"/>
    </row>
    <row r="7" spans="1:9" x14ac:dyDescent="0.25">
      <c r="A7" s="568"/>
      <c r="B7" s="568"/>
      <c r="C7" s="568"/>
      <c r="D7" s="568"/>
      <c r="E7" s="568"/>
      <c r="F7" s="568"/>
      <c r="G7" s="568"/>
      <c r="H7" s="568"/>
      <c r="I7" s="576"/>
    </row>
    <row r="8" spans="1:9" x14ac:dyDescent="0.25">
      <c r="A8" s="577" t="s">
        <v>3701</v>
      </c>
      <c r="B8" s="560">
        <f>B9+B13</f>
        <v>0</v>
      </c>
      <c r="C8" s="560">
        <f t="shared" ref="C8:H8" si="0">C9+C13</f>
        <v>0</v>
      </c>
      <c r="D8" s="560">
        <f t="shared" si="0"/>
        <v>0</v>
      </c>
      <c r="E8" s="560">
        <f t="shared" si="0"/>
        <v>0</v>
      </c>
      <c r="F8" s="560">
        <f t="shared" si="0"/>
        <v>0</v>
      </c>
      <c r="G8" s="560">
        <f t="shared" si="0"/>
        <v>0</v>
      </c>
      <c r="H8" s="560">
        <f t="shared" si="0"/>
        <v>0</v>
      </c>
    </row>
    <row r="9" spans="1:9" x14ac:dyDescent="0.25">
      <c r="A9" s="578" t="s">
        <v>3702</v>
      </c>
      <c r="B9" s="552">
        <f>SUM(B10:B12)</f>
        <v>0</v>
      </c>
      <c r="C9" s="552">
        <f t="shared" ref="C9:H9" si="1">SUM(C10:C12)</f>
        <v>0</v>
      </c>
      <c r="D9" s="552">
        <f t="shared" si="1"/>
        <v>0</v>
      </c>
      <c r="E9" s="552">
        <f t="shared" si="1"/>
        <v>0</v>
      </c>
      <c r="F9" s="552">
        <f t="shared" si="1"/>
        <v>0</v>
      </c>
      <c r="G9" s="552">
        <f t="shared" si="1"/>
        <v>0</v>
      </c>
      <c r="H9" s="552">
        <f t="shared" si="1"/>
        <v>0</v>
      </c>
    </row>
    <row r="10" spans="1:9" x14ac:dyDescent="0.25">
      <c r="A10" s="579" t="s">
        <v>3703</v>
      </c>
      <c r="B10" s="552"/>
      <c r="C10" s="552"/>
      <c r="D10" s="552"/>
      <c r="E10" s="552"/>
      <c r="F10" s="552"/>
      <c r="G10" s="552"/>
      <c r="H10" s="552"/>
    </row>
    <row r="11" spans="1:9" x14ac:dyDescent="0.25">
      <c r="A11" s="579" t="s">
        <v>3704</v>
      </c>
      <c r="B11" s="552"/>
      <c r="C11" s="552"/>
      <c r="D11" s="552"/>
      <c r="E11" s="552"/>
      <c r="F11" s="552"/>
      <c r="G11" s="552"/>
      <c r="H11" s="552"/>
    </row>
    <row r="12" spans="1:9" x14ac:dyDescent="0.25">
      <c r="A12" s="579" t="s">
        <v>3705</v>
      </c>
      <c r="B12" s="552"/>
      <c r="C12" s="552"/>
      <c r="D12" s="552"/>
      <c r="E12" s="552"/>
      <c r="F12" s="552"/>
      <c r="G12" s="552"/>
      <c r="H12" s="552"/>
    </row>
    <row r="13" spans="1:9" x14ac:dyDescent="0.25">
      <c r="A13" s="578" t="s">
        <v>3706</v>
      </c>
      <c r="B13" s="552">
        <f>SUM(B14:B16)</f>
        <v>0</v>
      </c>
      <c r="C13" s="552">
        <f t="shared" ref="C13:H13" si="2">SUM(C14:C16)</f>
        <v>0</v>
      </c>
      <c r="D13" s="552">
        <f t="shared" si="2"/>
        <v>0</v>
      </c>
      <c r="E13" s="552">
        <f t="shared" si="2"/>
        <v>0</v>
      </c>
      <c r="F13" s="552">
        <f t="shared" si="2"/>
        <v>0</v>
      </c>
      <c r="G13" s="552">
        <f t="shared" si="2"/>
        <v>0</v>
      </c>
      <c r="H13" s="552">
        <f t="shared" si="2"/>
        <v>0</v>
      </c>
    </row>
    <row r="14" spans="1:9" x14ac:dyDescent="0.25">
      <c r="A14" s="579" t="s">
        <v>3707</v>
      </c>
      <c r="B14" s="552"/>
      <c r="C14" s="552"/>
      <c r="D14" s="552"/>
      <c r="E14" s="552"/>
      <c r="F14" s="552"/>
      <c r="G14" s="552"/>
      <c r="H14" s="552"/>
    </row>
    <row r="15" spans="1:9" x14ac:dyDescent="0.25">
      <c r="A15" s="579" t="s">
        <v>3708</v>
      </c>
      <c r="B15" s="552"/>
      <c r="C15" s="552"/>
      <c r="D15" s="552"/>
      <c r="E15" s="552"/>
      <c r="F15" s="552"/>
      <c r="G15" s="552"/>
      <c r="H15" s="552"/>
    </row>
    <row r="16" spans="1:9" x14ac:dyDescent="0.25">
      <c r="A16" s="579" t="s">
        <v>3709</v>
      </c>
      <c r="B16" s="552"/>
      <c r="C16" s="552"/>
      <c r="D16" s="552"/>
      <c r="E16" s="552"/>
      <c r="F16" s="552"/>
      <c r="G16" s="552"/>
      <c r="H16" s="552"/>
    </row>
    <row r="17" spans="1:8" x14ac:dyDescent="0.25">
      <c r="A17" s="549"/>
      <c r="B17" s="568"/>
      <c r="C17" s="568"/>
      <c r="D17" s="568"/>
      <c r="E17" s="568"/>
      <c r="F17" s="568"/>
      <c r="G17" s="568"/>
      <c r="H17" s="568"/>
    </row>
    <row r="18" spans="1:8" x14ac:dyDescent="0.25">
      <c r="A18" s="577" t="s">
        <v>3710</v>
      </c>
      <c r="B18" s="580">
        <v>14867902.050000001</v>
      </c>
      <c r="C18" s="581"/>
      <c r="D18" s="581"/>
      <c r="E18" s="581"/>
      <c r="F18" s="582">
        <v>13643109.25</v>
      </c>
      <c r="G18" s="581"/>
      <c r="H18" s="581"/>
    </row>
    <row r="19" spans="1:8" x14ac:dyDescent="0.25">
      <c r="A19" s="546"/>
      <c r="B19" s="583"/>
      <c r="C19" s="583"/>
      <c r="D19" s="583"/>
      <c r="E19" s="583"/>
      <c r="F19" s="583"/>
      <c r="G19" s="583"/>
      <c r="H19" s="583"/>
    </row>
    <row r="20" spans="1:8" x14ac:dyDescent="0.25">
      <c r="A20" s="577" t="s">
        <v>3711</v>
      </c>
      <c r="B20" s="580">
        <v>14867902.050000001</v>
      </c>
      <c r="C20" s="560">
        <f t="shared" ref="C20:H20" si="3">C8+C18</f>
        <v>0</v>
      </c>
      <c r="D20" s="560">
        <f t="shared" si="3"/>
        <v>0</v>
      </c>
      <c r="E20" s="560">
        <f t="shared" si="3"/>
        <v>0</v>
      </c>
      <c r="F20" s="582">
        <v>13643109.25</v>
      </c>
      <c r="G20" s="560">
        <f t="shared" si="3"/>
        <v>0</v>
      </c>
      <c r="H20" s="560">
        <f t="shared" si="3"/>
        <v>0</v>
      </c>
    </row>
    <row r="21" spans="1:8" x14ac:dyDescent="0.25">
      <c r="A21" s="549"/>
      <c r="B21" s="549"/>
      <c r="C21" s="549"/>
      <c r="D21" s="549"/>
      <c r="E21" s="549"/>
      <c r="F21" s="549"/>
      <c r="G21" s="549"/>
      <c r="H21" s="549"/>
    </row>
    <row r="22" spans="1:8" ht="17.25" x14ac:dyDescent="0.25">
      <c r="A22" s="577" t="s">
        <v>3712</v>
      </c>
      <c r="B22" s="560">
        <f>SUM(B23:DEUDA_CONT_FIN_01)</f>
        <v>0</v>
      </c>
      <c r="C22" s="560">
        <f>SUM(C23:DEUDA_CONT_FIN_02)</f>
        <v>0</v>
      </c>
      <c r="D22" s="560">
        <f>SUM(D23:DEUDA_CONT_FIN_03)</f>
        <v>0</v>
      </c>
      <c r="E22" s="560">
        <f>SUM(E23:DEUDA_CONT_FIN_04)</f>
        <v>0</v>
      </c>
      <c r="F22" s="560">
        <f>SUM(F23:DEUDA_CONT_FIN_05)</f>
        <v>0</v>
      </c>
      <c r="G22" s="560">
        <f>SUM(G23:DEUDA_CONT_FIN_06)</f>
        <v>0</v>
      </c>
      <c r="H22" s="560">
        <f>SUM(H23:DEUDA_CONT_FIN_07)</f>
        <v>0</v>
      </c>
    </row>
    <row r="23" spans="1:8" s="528" customFormat="1" x14ac:dyDescent="0.25">
      <c r="A23" s="584" t="s">
        <v>3713</v>
      </c>
      <c r="B23" s="552"/>
      <c r="C23" s="552"/>
      <c r="D23" s="552"/>
      <c r="E23" s="552"/>
      <c r="F23" s="552"/>
      <c r="G23" s="552"/>
      <c r="H23" s="552"/>
    </row>
    <row r="24" spans="1:8" s="528" customFormat="1" x14ac:dyDescent="0.25">
      <c r="A24" s="584" t="s">
        <v>3714</v>
      </c>
      <c r="B24" s="552"/>
      <c r="C24" s="552"/>
      <c r="D24" s="552"/>
      <c r="E24" s="552"/>
      <c r="F24" s="552"/>
      <c r="G24" s="552"/>
      <c r="H24" s="552"/>
    </row>
    <row r="25" spans="1:8" s="528" customFormat="1" x14ac:dyDescent="0.25">
      <c r="A25" s="584" t="s">
        <v>3715</v>
      </c>
      <c r="B25" s="552"/>
      <c r="C25" s="552"/>
      <c r="D25" s="552"/>
      <c r="E25" s="552"/>
      <c r="F25" s="552"/>
      <c r="G25" s="552"/>
      <c r="H25" s="552"/>
    </row>
    <row r="26" spans="1:8" x14ac:dyDescent="0.25">
      <c r="A26" s="585" t="s">
        <v>3716</v>
      </c>
      <c r="B26" s="549"/>
      <c r="C26" s="549"/>
      <c r="D26" s="549"/>
      <c r="E26" s="549"/>
      <c r="F26" s="549"/>
      <c r="G26" s="549"/>
      <c r="H26" s="549"/>
    </row>
    <row r="27" spans="1:8" ht="17.25" x14ac:dyDescent="0.25">
      <c r="A27" s="577" t="s">
        <v>3717</v>
      </c>
      <c r="B27" s="560">
        <f>SUM(B28:VALOR_INS_BCC_FIN_01)</f>
        <v>0</v>
      </c>
      <c r="C27" s="560">
        <f>SUM(C28:VALOR_INS_BCC_FIN_02)</f>
        <v>0</v>
      </c>
      <c r="D27" s="560">
        <f>SUM(D28:VALOR_INS_BCC_FIN_03)</f>
        <v>0</v>
      </c>
      <c r="E27" s="560">
        <f>SUM(E28:VALOR_INS_BCC_FIN_04)</f>
        <v>0</v>
      </c>
      <c r="F27" s="560">
        <f>SUM(F28:VALOR_INS_BCC_FIN_05)</f>
        <v>0</v>
      </c>
      <c r="G27" s="560">
        <f>SUM(G28:VALOR_INS_BCC_FIN_06)</f>
        <v>0</v>
      </c>
      <c r="H27" s="560">
        <f>SUM(H28:VALOR_INS_BCC_FIN_07)</f>
        <v>0</v>
      </c>
    </row>
    <row r="28" spans="1:8" s="528" customFormat="1" x14ac:dyDescent="0.25">
      <c r="A28" s="584" t="s">
        <v>3718</v>
      </c>
      <c r="B28" s="552"/>
      <c r="C28" s="552"/>
      <c r="D28" s="552"/>
      <c r="E28" s="552"/>
      <c r="F28" s="552"/>
      <c r="G28" s="552"/>
      <c r="H28" s="552"/>
    </row>
    <row r="29" spans="1:8" s="528" customFormat="1" x14ac:dyDescent="0.25">
      <c r="A29" s="584" t="s">
        <v>3719</v>
      </c>
      <c r="B29" s="552"/>
      <c r="C29" s="552"/>
      <c r="D29" s="552"/>
      <c r="E29" s="552"/>
      <c r="F29" s="552"/>
      <c r="G29" s="552"/>
      <c r="H29" s="552"/>
    </row>
    <row r="30" spans="1:8" s="528" customFormat="1" x14ac:dyDescent="0.25">
      <c r="A30" s="584" t="s">
        <v>3720</v>
      </c>
      <c r="B30" s="552"/>
      <c r="C30" s="552"/>
      <c r="D30" s="552"/>
      <c r="E30" s="552"/>
      <c r="F30" s="552"/>
      <c r="G30" s="552"/>
      <c r="H30" s="552"/>
    </row>
    <row r="31" spans="1:8" x14ac:dyDescent="0.25">
      <c r="A31" s="586" t="s">
        <v>3716</v>
      </c>
      <c r="B31" s="587"/>
      <c r="C31" s="587"/>
      <c r="D31" s="587"/>
      <c r="E31" s="587"/>
      <c r="F31" s="587"/>
      <c r="G31" s="587"/>
      <c r="H31" s="587"/>
    </row>
    <row r="32" spans="1:8" ht="17.25" customHeight="1" x14ac:dyDescent="0.25">
      <c r="A32" s="539"/>
    </row>
    <row r="33" spans="1:8" ht="12" customHeight="1" x14ac:dyDescent="0.25">
      <c r="A33" s="823" t="s">
        <v>3721</v>
      </c>
      <c r="B33" s="823"/>
      <c r="C33" s="823"/>
      <c r="D33" s="823"/>
      <c r="E33" s="823"/>
      <c r="F33" s="823"/>
      <c r="G33" s="823"/>
      <c r="H33" s="823"/>
    </row>
    <row r="34" spans="1:8" ht="12" customHeight="1" x14ac:dyDescent="0.25">
      <c r="A34" s="823"/>
      <c r="B34" s="823"/>
      <c r="C34" s="823"/>
      <c r="D34" s="823"/>
      <c r="E34" s="823"/>
      <c r="F34" s="823"/>
      <c r="G34" s="823"/>
      <c r="H34" s="823"/>
    </row>
    <row r="35" spans="1:8" ht="12" customHeight="1" x14ac:dyDescent="0.25">
      <c r="A35" s="823"/>
      <c r="B35" s="823"/>
      <c r="C35" s="823"/>
      <c r="D35" s="823"/>
      <c r="E35" s="823"/>
      <c r="F35" s="823"/>
      <c r="G35" s="823"/>
      <c r="H35" s="823"/>
    </row>
    <row r="36" spans="1:8" ht="12" customHeight="1" x14ac:dyDescent="0.25">
      <c r="A36" s="823"/>
      <c r="B36" s="823"/>
      <c r="C36" s="823"/>
      <c r="D36" s="823"/>
      <c r="E36" s="823"/>
      <c r="F36" s="823"/>
      <c r="G36" s="823"/>
      <c r="H36" s="823"/>
    </row>
    <row r="37" spans="1:8" ht="12" customHeight="1" x14ac:dyDescent="0.25">
      <c r="A37" s="823"/>
      <c r="B37" s="823"/>
      <c r="C37" s="823"/>
      <c r="D37" s="823"/>
      <c r="E37" s="823"/>
      <c r="F37" s="823"/>
      <c r="G37" s="823"/>
      <c r="H37" s="823"/>
    </row>
    <row r="38" spans="1:8" x14ac:dyDescent="0.25">
      <c r="A38" s="539"/>
    </row>
    <row r="39" spans="1:8" ht="30" x14ac:dyDescent="0.25">
      <c r="A39" s="573" t="s">
        <v>3722</v>
      </c>
      <c r="B39" s="573" t="s">
        <v>3723</v>
      </c>
      <c r="C39" s="573" t="s">
        <v>3724</v>
      </c>
      <c r="D39" s="573" t="s">
        <v>3725</v>
      </c>
      <c r="E39" s="573" t="s">
        <v>3726</v>
      </c>
      <c r="F39" s="575" t="s">
        <v>3727</v>
      </c>
    </row>
    <row r="40" spans="1:8" x14ac:dyDescent="0.25">
      <c r="A40" s="546"/>
      <c r="B40" s="583"/>
      <c r="C40" s="583"/>
      <c r="D40" s="583"/>
      <c r="E40" s="583"/>
      <c r="F40" s="583"/>
    </row>
    <row r="41" spans="1:8" x14ac:dyDescent="0.25">
      <c r="A41" s="577" t="s">
        <v>3728</v>
      </c>
      <c r="B41" s="560">
        <f>SUM(B42:OB_CORTO_PLAZO_FIN_01)</f>
        <v>0</v>
      </c>
      <c r="C41" s="560">
        <f>SUM(C42:OB_CORTO_PLAZO_FIN_02)</f>
        <v>0</v>
      </c>
      <c r="D41" s="560">
        <f>SUM(D42:OB_CORTO_PLAZO_FIN_03)</f>
        <v>0</v>
      </c>
      <c r="E41" s="560">
        <f>SUM(E42:OB_CORTO_PLAZO_FIN_04)</f>
        <v>0</v>
      </c>
      <c r="F41" s="560">
        <f>SUM(F42:OB_CORTO_PLAZO_FIN_05)</f>
        <v>0</v>
      </c>
    </row>
    <row r="42" spans="1:8" s="528" customFormat="1" x14ac:dyDescent="0.25">
      <c r="A42" s="584" t="s">
        <v>3729</v>
      </c>
      <c r="B42" s="552"/>
      <c r="C42" s="552"/>
      <c r="D42" s="552"/>
      <c r="E42" s="552"/>
      <c r="F42" s="552"/>
    </row>
    <row r="43" spans="1:8" s="528" customFormat="1" x14ac:dyDescent="0.25">
      <c r="A43" s="584" t="s">
        <v>3730</v>
      </c>
      <c r="B43" s="552"/>
      <c r="C43" s="552"/>
      <c r="D43" s="552"/>
      <c r="E43" s="552"/>
      <c r="F43" s="552"/>
    </row>
    <row r="44" spans="1:8" s="528" customFormat="1" x14ac:dyDescent="0.25">
      <c r="A44" s="584" t="s">
        <v>3731</v>
      </c>
      <c r="B44" s="552"/>
      <c r="C44" s="552"/>
      <c r="D44" s="552"/>
      <c r="E44" s="552"/>
      <c r="F44" s="552"/>
    </row>
    <row r="45" spans="1:8" x14ac:dyDescent="0.25">
      <c r="A45" s="588" t="s">
        <v>3716</v>
      </c>
      <c r="B45" s="569"/>
      <c r="C45" s="569"/>
      <c r="D45" s="569"/>
      <c r="E45" s="569"/>
      <c r="F45" s="569"/>
    </row>
    <row r="46" spans="1:8" hidden="1" x14ac:dyDescent="0.25"/>
    <row r="47" spans="1:8" x14ac:dyDescent="0.25"/>
  </sheetData>
  <sheetProtection algorithmName="SHA-512" hashValue="ZjkS+B1r6IV7P1COVEO4+kzdtwOrdw8+XpOb2eWwQvuJobLA75rf1c2m8M/6N38s+t3lPYC75z3ir1n3hB67gQ==" saltValue="aRueEbkul/hwW1e45Lfq3A==" spinCount="100000" sheet="1" objects="1" scenarios="1" insertRows="0" deleteRows="0"/>
  <mergeCells count="7">
    <mergeCell ref="A33:H37"/>
    <mergeCell ref="A1:F1"/>
    <mergeCell ref="G1:H1"/>
    <mergeCell ref="A2:H2"/>
    <mergeCell ref="A3:H3"/>
    <mergeCell ref="A4:H4"/>
    <mergeCell ref="A5:H5"/>
  </mergeCells>
  <dataValidations count="2">
    <dataValidation allowBlank="1" showInputMessage="1" showErrorMessage="1" prompt="Saldo al 31 de diciembre de 20XN-1 (d)" sqref="B6" xr:uid="{00000000-0002-0000-3600-000000000000}"/>
    <dataValidation type="decimal" allowBlank="1" showInputMessage="1" showErrorMessage="1" sqref="B8:H30" xr:uid="{00000000-0002-0000-3600-000001000000}">
      <formula1>-1.79769313486231E+100</formula1>
      <formula2>1.79769313486231E+100</formula2>
    </dataValidation>
  </dataValidations>
  <pageMargins left="0.70866141732283472" right="0.70866141732283472" top="0.74803149606299213" bottom="0.74803149606299213" header="0.31496062992125984" footer="0.31496062992125984"/>
  <pageSetup scale="52"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51650-FCC9-422F-8A6D-CB64E9076603}">
  <sheetPr codeName="Sheet43"/>
  <dimension ref="A1:V19"/>
  <sheetViews>
    <sheetView workbookViewId="0">
      <selection activeCell="U12" sqref="U12:V12"/>
    </sheetView>
  </sheetViews>
  <sheetFormatPr baseColWidth="10" defaultColWidth="13.33203125" defaultRowHeight="15" customHeight="1" x14ac:dyDescent="0.25"/>
  <cols>
    <col min="1" max="1" width="13.33203125" style="116" customWidth="1"/>
    <col min="2" max="14" width="3.5" style="116" customWidth="1"/>
    <col min="15" max="15" width="32.5" style="116" customWidth="1"/>
    <col min="16" max="16" width="13.33203125" style="116" customWidth="1"/>
    <col min="17" max="16384" width="13.33203125" style="116"/>
  </cols>
  <sheetData>
    <row r="1" spans="1:22" x14ac:dyDescent="0.25">
      <c r="A1" s="116" t="s">
        <v>3662</v>
      </c>
      <c r="B1" s="116" t="s">
        <v>3663</v>
      </c>
      <c r="C1" s="116" t="s">
        <v>3664</v>
      </c>
      <c r="D1" s="116" t="s">
        <v>3665</v>
      </c>
      <c r="E1" s="116" t="s">
        <v>3666</v>
      </c>
      <c r="F1" s="116" t="s">
        <v>3667</v>
      </c>
      <c r="G1" s="116" t="s">
        <v>3668</v>
      </c>
      <c r="H1" s="116" t="s">
        <v>3669</v>
      </c>
      <c r="I1" s="116" t="s">
        <v>3670</v>
      </c>
      <c r="P1" s="116" t="s">
        <v>3732</v>
      </c>
      <c r="Q1" s="116" t="s">
        <v>3733</v>
      </c>
      <c r="R1" s="116" t="s">
        <v>3734</v>
      </c>
      <c r="S1" s="116" t="s">
        <v>3735</v>
      </c>
      <c r="T1" s="116" t="s">
        <v>3736</v>
      </c>
      <c r="U1" s="116" t="s">
        <v>3737</v>
      </c>
      <c r="V1" s="116" t="s">
        <v>3738</v>
      </c>
    </row>
    <row r="2" spans="1:22" x14ac:dyDescent="0.25">
      <c r="A2" s="116" t="str">
        <f>IF(LEN(CLEAN(B2))=0,"0",B2)&amp;","&amp;IF(LEN(CLEAN(C2))=0,"0",C2)&amp;","&amp;IF(LEN(CLEAN(D2))=0,"0",D2)&amp;","&amp;IF(LEN(CLEAN(E2))=0,"0",E2)&amp;","&amp;IF(LEN(CLEAN(F2))=0,"0",F2)&amp;","&amp;IF(LEN(CLEAN(G2))=0,"0",G2)&amp;","&amp;IF(LEN(CLEAN(H2))=0,"0",H2)</f>
        <v>2,1,0,0,0,0,0</v>
      </c>
      <c r="B2" s="116">
        <v>2</v>
      </c>
      <c r="C2" s="116">
        <v>1</v>
      </c>
      <c r="I2" s="116" t="s">
        <v>3739</v>
      </c>
      <c r="P2" s="572" t="s">
        <v>61</v>
      </c>
      <c r="Q2" s="572" t="s">
        <v>61</v>
      </c>
    </row>
    <row r="3" spans="1:22" x14ac:dyDescent="0.25">
      <c r="A3" s="116" t="str">
        <f t="shared" ref="A3:A6" si="0">IF(LEN(CLEAN(B3))=0,"0",B3)&amp;","&amp;IF(LEN(CLEAN(C3))=0,"0",C3)&amp;","&amp;IF(LEN(CLEAN(D3))=0,"0",D3)&amp;","&amp;IF(LEN(CLEAN(E3))=0,"0",E3)&amp;","&amp;IF(LEN(CLEAN(F3))=0,"0",F3)&amp;","&amp;IF(LEN(CLEAN(G3))=0,"0",G3)&amp;","&amp;IF(LEN(CLEAN(H3))=0,"0",H3)</f>
        <v>2,1,1,0,0,0,0</v>
      </c>
      <c r="B3" s="116">
        <v>2</v>
      </c>
      <c r="C3" s="116">
        <v>1</v>
      </c>
      <c r="D3" s="116">
        <v>1</v>
      </c>
      <c r="J3" s="116" t="s">
        <v>782</v>
      </c>
      <c r="P3" s="572">
        <f>'Formato 2'!B8</f>
        <v>0</v>
      </c>
      <c r="Q3" s="572">
        <f>'Formato 2'!C8</f>
        <v>0</v>
      </c>
      <c r="R3" s="572">
        <f>'Formato 2'!D8</f>
        <v>0</v>
      </c>
      <c r="S3" s="572">
        <f>'Formato 2'!E8</f>
        <v>0</v>
      </c>
      <c r="T3" s="572">
        <f>'Formato 2'!F8</f>
        <v>0</v>
      </c>
      <c r="U3" s="572">
        <f>'Formato 2'!G8</f>
        <v>0</v>
      </c>
      <c r="V3" s="572">
        <f>'Formato 2'!H8</f>
        <v>0</v>
      </c>
    </row>
    <row r="4" spans="1:22" x14ac:dyDescent="0.25">
      <c r="A4" s="116" t="str">
        <f t="shared" si="0"/>
        <v>2,1,1,1,0,0,0</v>
      </c>
      <c r="B4" s="116">
        <v>2</v>
      </c>
      <c r="C4" s="116">
        <v>1</v>
      </c>
      <c r="D4" s="116">
        <v>1</v>
      </c>
      <c r="E4" s="116">
        <v>1</v>
      </c>
      <c r="K4" s="116" t="s">
        <v>177</v>
      </c>
      <c r="P4" s="572">
        <f>'Formato 2'!B9</f>
        <v>0</v>
      </c>
      <c r="Q4" s="572">
        <f>'Formato 2'!C9</f>
        <v>0</v>
      </c>
      <c r="R4" s="572">
        <f>'Formato 2'!D9</f>
        <v>0</v>
      </c>
      <c r="S4" s="572">
        <f>'Formato 2'!E9</f>
        <v>0</v>
      </c>
      <c r="T4" s="572">
        <f>'Formato 2'!F9</f>
        <v>0</v>
      </c>
      <c r="U4" s="572">
        <f>'Formato 2'!G9</f>
        <v>0</v>
      </c>
      <c r="V4" s="572">
        <f>'Formato 2'!H9</f>
        <v>0</v>
      </c>
    </row>
    <row r="5" spans="1:22" x14ac:dyDescent="0.25">
      <c r="A5" s="116" t="str">
        <f t="shared" si="0"/>
        <v>2,1,1,1,1,0,0</v>
      </c>
      <c r="B5" s="116">
        <v>2</v>
      </c>
      <c r="C5" s="116">
        <v>1</v>
      </c>
      <c r="D5" s="116">
        <v>1</v>
      </c>
      <c r="E5" s="116">
        <v>1</v>
      </c>
      <c r="F5" s="116">
        <v>1</v>
      </c>
      <c r="L5" s="116" t="s">
        <v>179</v>
      </c>
      <c r="P5" s="572">
        <f>'Formato 2'!B10</f>
        <v>0</v>
      </c>
      <c r="Q5" s="572">
        <f>'Formato 2'!C10</f>
        <v>0</v>
      </c>
      <c r="R5" s="572">
        <f>'Formato 2'!D10</f>
        <v>0</v>
      </c>
      <c r="S5" s="572">
        <f>'Formato 2'!E10</f>
        <v>0</v>
      </c>
      <c r="T5" s="572">
        <f>'Formato 2'!F10</f>
        <v>0</v>
      </c>
      <c r="U5" s="572">
        <f>'Formato 2'!G10</f>
        <v>0</v>
      </c>
      <c r="V5" s="572">
        <f>'Formato 2'!H10</f>
        <v>0</v>
      </c>
    </row>
    <row r="6" spans="1:22" x14ac:dyDescent="0.25">
      <c r="A6" s="116" t="str">
        <f t="shared" si="0"/>
        <v>2,1,1,1,2,0,0</v>
      </c>
      <c r="B6" s="116">
        <v>2</v>
      </c>
      <c r="C6" s="116">
        <v>1</v>
      </c>
      <c r="D6" s="116">
        <v>1</v>
      </c>
      <c r="E6" s="116">
        <v>1</v>
      </c>
      <c r="F6" s="116">
        <v>2</v>
      </c>
      <c r="L6" s="116" t="s">
        <v>180</v>
      </c>
      <c r="P6" s="572">
        <f>'Formato 2'!B11</f>
        <v>0</v>
      </c>
      <c r="Q6" s="572">
        <f>'Formato 2'!C11</f>
        <v>0</v>
      </c>
      <c r="R6" s="572">
        <f>'Formato 2'!D11</f>
        <v>0</v>
      </c>
      <c r="S6" s="572">
        <f>'Formato 2'!E11</f>
        <v>0</v>
      </c>
      <c r="T6" s="572">
        <f>'Formato 2'!F11</f>
        <v>0</v>
      </c>
      <c r="U6" s="572">
        <f>'Formato 2'!G11</f>
        <v>0</v>
      </c>
      <c r="V6" s="572">
        <f>'Formato 2'!H11</f>
        <v>0</v>
      </c>
    </row>
    <row r="7" spans="1:22" x14ac:dyDescent="0.25">
      <c r="A7" s="116" t="str">
        <f t="shared" ref="A7" si="1">IF(LEN(CLEAN(B7))=0,"0",B7)&amp;","&amp;IF(LEN(CLEAN(C7))=0,"0",C7)&amp;","&amp;IF(LEN(CLEAN(D7))=0,"0",D7)&amp;","&amp;IF(LEN(CLEAN(E7))=0,"0",E7)&amp;","&amp;IF(LEN(CLEAN(F7))=0,"0",F7)&amp;","&amp;IF(LEN(CLEAN(G7))=0,"0",G7)&amp;","&amp;IF(LEN(CLEAN(H7))=0,"0",H7)</f>
        <v>2,1,1,1,3,0,0</v>
      </c>
      <c r="B7" s="116">
        <v>2</v>
      </c>
      <c r="C7" s="116">
        <v>1</v>
      </c>
      <c r="D7" s="116">
        <v>1</v>
      </c>
      <c r="E7" s="116">
        <v>1</v>
      </c>
      <c r="F7" s="116">
        <v>3</v>
      </c>
      <c r="L7" s="116" t="s">
        <v>181</v>
      </c>
      <c r="P7" s="572">
        <f>'Formato 2'!B12</f>
        <v>0</v>
      </c>
      <c r="Q7" s="572">
        <f>'Formato 2'!C12</f>
        <v>0</v>
      </c>
      <c r="R7" s="572">
        <f>'Formato 2'!D12</f>
        <v>0</v>
      </c>
      <c r="S7" s="572">
        <f>'Formato 2'!E12</f>
        <v>0</v>
      </c>
      <c r="T7" s="572">
        <f>'Formato 2'!F12</f>
        <v>0</v>
      </c>
      <c r="U7" s="572">
        <f>'Formato 2'!G12</f>
        <v>0</v>
      </c>
      <c r="V7" s="572">
        <f>'Formato 2'!H12</f>
        <v>0</v>
      </c>
    </row>
    <row r="8" spans="1:22" x14ac:dyDescent="0.25">
      <c r="A8" s="116" t="str">
        <f t="shared" ref="A8:A11" si="2">IF(LEN(CLEAN(B8))=0,"0",B8)&amp;","&amp;IF(LEN(CLEAN(C8))=0,"0",C8)&amp;","&amp;IF(LEN(CLEAN(D8))=0,"0",D8)&amp;","&amp;IF(LEN(CLEAN(E8))=0,"0",E8)&amp;","&amp;IF(LEN(CLEAN(F8))=0,"0",F8)&amp;","&amp;IF(LEN(CLEAN(G8))=0,"0",G8)&amp;","&amp;IF(LEN(CLEAN(H8))=0,"0",H8)</f>
        <v>2,1,1,2,0,0,0</v>
      </c>
      <c r="B8" s="116">
        <v>2</v>
      </c>
      <c r="C8" s="116">
        <v>1</v>
      </c>
      <c r="D8" s="116">
        <v>1</v>
      </c>
      <c r="E8" s="116">
        <v>2</v>
      </c>
      <c r="K8" s="116" t="s">
        <v>186</v>
      </c>
      <c r="P8" s="572">
        <f>'Formato 2'!B13</f>
        <v>0</v>
      </c>
      <c r="Q8" s="572">
        <f>'Formato 2'!C13</f>
        <v>0</v>
      </c>
      <c r="R8" s="572">
        <f>'Formato 2'!D13</f>
        <v>0</v>
      </c>
      <c r="S8" s="572">
        <f>'Formato 2'!E13</f>
        <v>0</v>
      </c>
      <c r="T8" s="572">
        <f>'Formato 2'!F13</f>
        <v>0</v>
      </c>
      <c r="U8" s="572">
        <f>'Formato 2'!G13</f>
        <v>0</v>
      </c>
      <c r="V8" s="572">
        <f>'Formato 2'!H13</f>
        <v>0</v>
      </c>
    </row>
    <row r="9" spans="1:22" x14ac:dyDescent="0.25">
      <c r="A9" s="116" t="str">
        <f t="shared" si="2"/>
        <v>2,1,1,2,1,0,0</v>
      </c>
      <c r="B9" s="116">
        <v>2</v>
      </c>
      <c r="C9" s="116">
        <v>1</v>
      </c>
      <c r="D9" s="116">
        <v>1</v>
      </c>
      <c r="E9" s="116">
        <v>2</v>
      </c>
      <c r="F9" s="116">
        <v>1</v>
      </c>
      <c r="L9" s="116" t="s">
        <v>179</v>
      </c>
      <c r="P9" s="572">
        <f>'Formato 2'!B14</f>
        <v>0</v>
      </c>
      <c r="Q9" s="572">
        <f>'Formato 2'!C14</f>
        <v>0</v>
      </c>
      <c r="R9" s="572">
        <f>'Formato 2'!D14</f>
        <v>0</v>
      </c>
      <c r="S9" s="572">
        <f>'Formato 2'!E14</f>
        <v>0</v>
      </c>
      <c r="T9" s="572">
        <f>'Formato 2'!F14</f>
        <v>0</v>
      </c>
      <c r="U9" s="572">
        <f>'Formato 2'!G14</f>
        <v>0</v>
      </c>
      <c r="V9" s="572">
        <f>'Formato 2'!H14</f>
        <v>0</v>
      </c>
    </row>
    <row r="10" spans="1:22" x14ac:dyDescent="0.25">
      <c r="A10" s="116" t="str">
        <f t="shared" si="2"/>
        <v>2,1,1,2,2,0,0</v>
      </c>
      <c r="B10" s="116">
        <v>2</v>
      </c>
      <c r="C10" s="116">
        <v>1</v>
      </c>
      <c r="D10" s="116">
        <v>1</v>
      </c>
      <c r="E10" s="116">
        <v>2</v>
      </c>
      <c r="F10" s="116">
        <v>2</v>
      </c>
      <c r="L10" s="116" t="s">
        <v>180</v>
      </c>
      <c r="P10" s="572">
        <f>'Formato 2'!B15</f>
        <v>0</v>
      </c>
      <c r="Q10" s="572">
        <f>'Formato 2'!C15</f>
        <v>0</v>
      </c>
      <c r="R10" s="572">
        <f>'Formato 2'!D15</f>
        <v>0</v>
      </c>
      <c r="S10" s="572">
        <f>'Formato 2'!E15</f>
        <v>0</v>
      </c>
      <c r="T10" s="572">
        <f>'Formato 2'!F15</f>
        <v>0</v>
      </c>
      <c r="U10" s="572">
        <f>'Formato 2'!G15</f>
        <v>0</v>
      </c>
      <c r="V10" s="572">
        <f>'Formato 2'!H15</f>
        <v>0</v>
      </c>
    </row>
    <row r="11" spans="1:22" x14ac:dyDescent="0.25">
      <c r="A11" s="116" t="str">
        <f t="shared" si="2"/>
        <v>2,1,1,2,3,0,0</v>
      </c>
      <c r="B11" s="116">
        <v>2</v>
      </c>
      <c r="C11" s="116">
        <v>1</v>
      </c>
      <c r="D11" s="116">
        <v>1</v>
      </c>
      <c r="E11" s="116">
        <v>2</v>
      </c>
      <c r="F11" s="116">
        <v>3</v>
      </c>
      <c r="L11" s="116" t="s">
        <v>181</v>
      </c>
      <c r="P11" s="572">
        <f>'Formato 2'!B16</f>
        <v>0</v>
      </c>
      <c r="Q11" s="572">
        <f>'Formato 2'!C16</f>
        <v>0</v>
      </c>
      <c r="R11" s="572">
        <f>'Formato 2'!D16</f>
        <v>0</v>
      </c>
      <c r="S11" s="572">
        <f>'Formato 2'!E16</f>
        <v>0</v>
      </c>
      <c r="T11" s="572">
        <f>'Formato 2'!F16</f>
        <v>0</v>
      </c>
      <c r="U11" s="572">
        <f>'Formato 2'!G16</f>
        <v>0</v>
      </c>
      <c r="V11" s="572">
        <f>'Formato 2'!H16</f>
        <v>0</v>
      </c>
    </row>
    <row r="12" spans="1:22" x14ac:dyDescent="0.25">
      <c r="A12" s="540" t="str">
        <f t="shared" ref="A12:A14" si="3">IF(LEN(CLEAN(B12))=0,"0",B12)&amp;","&amp;IF(LEN(CLEAN(C12))=0,"0",C12)&amp;","&amp;IF(LEN(CLEAN(D12))=0,"0",D12)&amp;","&amp;IF(LEN(CLEAN(E12))=0,"0",E12)&amp;","&amp;IF(LEN(CLEAN(F12))=0,"0",F12)&amp;","&amp;IF(LEN(CLEAN(G12))=0,"0",G12)&amp;","&amp;IF(LEN(CLEAN(H12))=0,"0",H12)</f>
        <v>2,1,2,0,0,0,0</v>
      </c>
      <c r="B12" s="116">
        <v>2</v>
      </c>
      <c r="C12" s="116">
        <v>1</v>
      </c>
      <c r="D12" s="116">
        <v>2</v>
      </c>
      <c r="J12" s="116" t="s">
        <v>3740</v>
      </c>
      <c r="P12" s="572">
        <f>'Formato 2'!B18</f>
        <v>14867902.050000001</v>
      </c>
      <c r="Q12" s="572"/>
      <c r="R12" s="572"/>
      <c r="S12" s="572"/>
      <c r="T12" s="572">
        <f>'Formato 2'!F18</f>
        <v>13643109.25</v>
      </c>
      <c r="U12" s="572"/>
      <c r="V12" s="572"/>
    </row>
    <row r="13" spans="1:22" x14ac:dyDescent="0.25">
      <c r="A13" s="540" t="str">
        <f t="shared" si="3"/>
        <v>2,1,3,0,0,0,0</v>
      </c>
      <c r="B13" s="116">
        <v>2</v>
      </c>
      <c r="C13" s="116">
        <v>1</v>
      </c>
      <c r="D13" s="116">
        <v>3</v>
      </c>
      <c r="J13" s="116" t="s">
        <v>3741</v>
      </c>
      <c r="P13" s="572">
        <f>'Formato 2'!B20</f>
        <v>14867902.050000001</v>
      </c>
      <c r="Q13" s="572">
        <f>'Formato 2'!C20</f>
        <v>0</v>
      </c>
      <c r="R13" s="572">
        <f>'Formato 2'!D20</f>
        <v>0</v>
      </c>
      <c r="S13" s="572">
        <f>'Formato 2'!E20</f>
        <v>0</v>
      </c>
      <c r="T13" s="572">
        <f>'Formato 2'!F20</f>
        <v>13643109.25</v>
      </c>
      <c r="U13" s="572">
        <f>'Formato 2'!G20</f>
        <v>0</v>
      </c>
      <c r="V13" s="572">
        <f>'Formato 2'!H20</f>
        <v>0</v>
      </c>
    </row>
    <row r="14" spans="1:22" x14ac:dyDescent="0.25">
      <c r="A14" s="540" t="str">
        <f t="shared" si="3"/>
        <v>2,1,4,0,0,0,0</v>
      </c>
      <c r="B14" s="116">
        <v>2</v>
      </c>
      <c r="C14" s="116">
        <v>1</v>
      </c>
      <c r="D14" s="116">
        <v>4</v>
      </c>
      <c r="J14" s="116" t="s">
        <v>3742</v>
      </c>
      <c r="P14" s="116">
        <f>DEUDA_CONT_T1</f>
        <v>0</v>
      </c>
      <c r="Q14" s="116">
        <f>DEUDA_CONT_T2</f>
        <v>0</v>
      </c>
      <c r="R14" s="116">
        <f>DEUDA_CONT_T3</f>
        <v>0</v>
      </c>
      <c r="S14" s="116">
        <f>DEUDA_CONT_T4</f>
        <v>0</v>
      </c>
      <c r="T14" s="116">
        <f>DEUDA_CONT_T4</f>
        <v>0</v>
      </c>
      <c r="U14" s="116">
        <f>DEUDA_CONT_T6</f>
        <v>0</v>
      </c>
      <c r="V14" s="116">
        <f>DEUDA_CONT_T7</f>
        <v>0</v>
      </c>
    </row>
    <row r="15" spans="1:22" x14ac:dyDescent="0.25">
      <c r="A15" s="540" t="str">
        <f t="shared" ref="A15" si="4">IF(LEN(CLEAN(B15))=0,"0",B15)&amp;","&amp;IF(LEN(CLEAN(C15))=0,"0",C15)&amp;","&amp;IF(LEN(CLEAN(D15))=0,"0",D15)&amp;","&amp;IF(LEN(CLEAN(E15))=0,"0",E15)&amp;","&amp;IF(LEN(CLEAN(F15))=0,"0",F15)&amp;","&amp;IF(LEN(CLEAN(G15))=0,"0",G15)&amp;","&amp;IF(LEN(CLEAN(H15))=0,"0",H15)</f>
        <v>2,1,5,0,0,0,0</v>
      </c>
      <c r="B15" s="116">
        <v>2</v>
      </c>
      <c r="C15" s="116">
        <v>1</v>
      </c>
      <c r="D15" s="116">
        <v>5</v>
      </c>
      <c r="J15" s="116" t="s">
        <v>3743</v>
      </c>
      <c r="P15" s="116">
        <f>VALOR_INS_BCC_T1</f>
        <v>0</v>
      </c>
      <c r="Q15" s="116">
        <f>VALOR_INS_BCC_T2</f>
        <v>0</v>
      </c>
      <c r="R15" s="116">
        <f>VALOR_INS_BCC_T3</f>
        <v>0</v>
      </c>
      <c r="S15" s="116">
        <f>VALOR_INS_BCC_T4</f>
        <v>0</v>
      </c>
      <c r="T15" s="116">
        <f>VALOR_INS_BCC_T5</f>
        <v>0</v>
      </c>
      <c r="U15" s="116">
        <f>VALOR_INS_BCC_T6</f>
        <v>0</v>
      </c>
      <c r="V15" s="116">
        <f>VALOR_INS_BCC_T7</f>
        <v>0</v>
      </c>
    </row>
    <row r="16" spans="1:22" x14ac:dyDescent="0.25">
      <c r="A16" s="540" t="str">
        <f t="shared" ref="A16:A17" si="5">IF(LEN(CLEAN(B16))=0,"0",B16)&amp;","&amp;IF(LEN(CLEAN(C16))=0,"0",C16)&amp;","&amp;IF(LEN(CLEAN(D16))=0,"0",D16)&amp;","&amp;IF(LEN(CLEAN(E16))=0,"0",E16)&amp;","&amp;IF(LEN(CLEAN(F16))=0,"0",F16)&amp;","&amp;IF(LEN(CLEAN(G16))=0,"0",G16)&amp;","&amp;IF(LEN(CLEAN(H16))=0,"0",H16)</f>
        <v>2,2,0,0,0,0,0</v>
      </c>
      <c r="B16" s="116">
        <v>2</v>
      </c>
      <c r="C16" s="116">
        <v>2</v>
      </c>
      <c r="I16" s="116" t="s">
        <v>3744</v>
      </c>
      <c r="P16" s="116" t="s">
        <v>3745</v>
      </c>
      <c r="Q16" s="116" t="s">
        <v>3746</v>
      </c>
      <c r="R16" s="116" t="s">
        <v>3747</v>
      </c>
      <c r="S16" s="116" t="s">
        <v>3748</v>
      </c>
      <c r="T16" s="116" t="s">
        <v>3749</v>
      </c>
    </row>
    <row r="17" spans="1:20" x14ac:dyDescent="0.25">
      <c r="A17" s="540" t="str">
        <f t="shared" si="5"/>
        <v>2,2,1,0,0,0,0</v>
      </c>
      <c r="B17" s="116">
        <v>2</v>
      </c>
      <c r="C17" s="116">
        <v>2</v>
      </c>
      <c r="D17" s="116">
        <v>1</v>
      </c>
      <c r="J17" s="116" t="s">
        <v>3744</v>
      </c>
      <c r="P17" s="116">
        <f>OB_CORTO_PLAZO_T1</f>
        <v>0</v>
      </c>
      <c r="Q17" s="116">
        <f>OB_CORTO_PLAZO_T2</f>
        <v>0</v>
      </c>
      <c r="R17" s="116">
        <f>OB_CORTO_PLAZO_T3</f>
        <v>0</v>
      </c>
      <c r="S17" s="116">
        <f>OB_CORTO_PLAZO_T4</f>
        <v>0</v>
      </c>
      <c r="T17" s="116">
        <f>OB_CORTO_PLAZO_T5</f>
        <v>0</v>
      </c>
    </row>
    <row r="18" spans="1:20" x14ac:dyDescent="0.25">
      <c r="A18" s="540"/>
    </row>
    <row r="19" spans="1:20" x14ac:dyDescent="0.25">
      <c r="A19" s="540"/>
    </row>
  </sheetData>
  <sheetProtection algorithmName="SHA-512" hashValue="16504mydLq4wvHvv9kpFzyS/Dp5OiedQVCl15wBDUlHK6goxOMUHp4RK/Fe4n3NqHF+JTySgmbtxI+pGTR1FyA==" saltValue="zOTFmXiYWVzMDAFw+Ah+cw==" spinCount="100000" sheet="1" objects="1" scenarios="1"/>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0A8AB-309B-45FC-A79B-8A017C485121}">
  <sheetPr codeName="Hoja31">
    <pageSetUpPr fitToPage="1"/>
  </sheetPr>
  <dimension ref="A1:L21"/>
  <sheetViews>
    <sheetView showGridLines="0" tabSelected="1" zoomScale="90" zoomScaleNormal="90" workbookViewId="0">
      <selection activeCell="G9" sqref="G9"/>
    </sheetView>
  </sheetViews>
  <sheetFormatPr baseColWidth="10" defaultColWidth="0" defaultRowHeight="15" customHeight="1" zeroHeight="1" x14ac:dyDescent="0.25"/>
  <cols>
    <col min="1" max="1" width="89" style="116" customWidth="1"/>
    <col min="2" max="6" width="24.1640625" style="116" customWidth="1"/>
    <col min="7" max="11" width="30" style="116" customWidth="1"/>
    <col min="12" max="12" width="12.5" style="116" hidden="1" customWidth="1"/>
    <col min="13" max="16384" width="12.5" style="116" hidden="1"/>
  </cols>
  <sheetData>
    <row r="1" spans="1:12" s="589" customFormat="1" ht="37.5" customHeight="1" x14ac:dyDescent="0.2">
      <c r="A1" s="822" t="s">
        <v>3750</v>
      </c>
      <c r="B1" s="822"/>
      <c r="C1" s="822"/>
      <c r="D1" s="822"/>
      <c r="E1" s="822"/>
      <c r="F1" s="822"/>
      <c r="G1" s="822"/>
      <c r="H1" s="822"/>
      <c r="I1" s="822"/>
      <c r="J1" s="822"/>
      <c r="K1" s="822"/>
      <c r="L1" s="590"/>
    </row>
    <row r="2" spans="1:12" x14ac:dyDescent="0.25">
      <c r="A2" s="810" t="str">
        <f>ENTE_PUBLICO_A</f>
        <v>INSTITUTO MUNICIPAL DE VIVIENDA DE IRAPUATO, GTO., Gobierno del Estado de Guanajuato (a)</v>
      </c>
      <c r="B2" s="811"/>
      <c r="C2" s="811"/>
      <c r="D2" s="811"/>
      <c r="E2" s="811"/>
      <c r="F2" s="811"/>
      <c r="G2" s="811"/>
      <c r="H2" s="811"/>
      <c r="I2" s="811"/>
      <c r="J2" s="811"/>
      <c r="K2" s="812"/>
    </row>
    <row r="3" spans="1:12" x14ac:dyDescent="0.25">
      <c r="A3" s="813" t="s">
        <v>3751</v>
      </c>
      <c r="B3" s="814"/>
      <c r="C3" s="814"/>
      <c r="D3" s="814"/>
      <c r="E3" s="814"/>
      <c r="F3" s="814"/>
      <c r="G3" s="814"/>
      <c r="H3" s="814"/>
      <c r="I3" s="814"/>
      <c r="J3" s="814"/>
      <c r="K3" s="815"/>
    </row>
    <row r="4" spans="1:12" x14ac:dyDescent="0.25">
      <c r="A4" s="816" t="str">
        <f>TRIMESTRE</f>
        <v>Del 1 de enero al 31 de diciembre de 2021 (b)</v>
      </c>
      <c r="B4" s="817"/>
      <c r="C4" s="817"/>
      <c r="D4" s="817"/>
      <c r="E4" s="817"/>
      <c r="F4" s="817"/>
      <c r="G4" s="817"/>
      <c r="H4" s="817"/>
      <c r="I4" s="817"/>
      <c r="J4" s="817"/>
      <c r="K4" s="818"/>
    </row>
    <row r="5" spans="1:12" x14ac:dyDescent="0.25">
      <c r="A5" s="813" t="s">
        <v>3549</v>
      </c>
      <c r="B5" s="814"/>
      <c r="C5" s="814"/>
      <c r="D5" s="814"/>
      <c r="E5" s="814"/>
      <c r="F5" s="814"/>
      <c r="G5" s="814"/>
      <c r="H5" s="814"/>
      <c r="I5" s="814"/>
      <c r="J5" s="814"/>
      <c r="K5" s="815"/>
    </row>
    <row r="6" spans="1:12" ht="75" x14ac:dyDescent="0.25">
      <c r="A6" s="575" t="s">
        <v>3752</v>
      </c>
      <c r="B6" s="575" t="s">
        <v>3753</v>
      </c>
      <c r="C6" s="575" t="s">
        <v>3754</v>
      </c>
      <c r="D6" s="575" t="s">
        <v>3755</v>
      </c>
      <c r="E6" s="575" t="s">
        <v>3756</v>
      </c>
      <c r="F6" s="575" t="s">
        <v>3757</v>
      </c>
      <c r="G6" s="575" t="s">
        <v>3758</v>
      </c>
      <c r="H6" s="575" t="s">
        <v>3759</v>
      </c>
      <c r="I6" s="543" t="str">
        <f>MONTO1</f>
        <v>Monto pagado de la inversión al 31 de diciembre de 2021 (k)</v>
      </c>
      <c r="J6" s="543" t="str">
        <f>MONTO2</f>
        <v>Monto pagado de la inversión actualizado al 31 de diciembre de 2021 (l)</v>
      </c>
      <c r="K6" s="543" t="str">
        <f>SALDO_PENDIENTE</f>
        <v>Saldo pendiente por pagar de la inversión al 31 de diciembre de 2021 (m = g – l)</v>
      </c>
    </row>
    <row r="7" spans="1:12" x14ac:dyDescent="0.25">
      <c r="A7" s="591"/>
      <c r="B7" s="583"/>
      <c r="C7" s="583"/>
      <c r="D7" s="583"/>
      <c r="E7" s="583"/>
      <c r="F7" s="583"/>
      <c r="G7" s="583"/>
      <c r="H7" s="583"/>
      <c r="I7" s="583"/>
      <c r="J7" s="583"/>
      <c r="K7" s="583"/>
    </row>
    <row r="8" spans="1:12" x14ac:dyDescent="0.25">
      <c r="A8" s="548" t="s">
        <v>3760</v>
      </c>
      <c r="B8" s="592"/>
      <c r="C8" s="592"/>
      <c r="D8" s="592"/>
      <c r="E8" s="560">
        <f>SUM(E9:APP_FIN_04)</f>
        <v>0</v>
      </c>
      <c r="F8" s="592"/>
      <c r="G8" s="560">
        <f>SUM(G9:APP_FIN_06)</f>
        <v>0</v>
      </c>
      <c r="H8" s="560">
        <f>SUM(H9:APP_FIN_07)</f>
        <v>0</v>
      </c>
      <c r="I8" s="560">
        <f>SUM(I9:APP_FIN_08)</f>
        <v>0</v>
      </c>
      <c r="J8" s="560">
        <f>SUM(J9:APP_FIN_09)</f>
        <v>0</v>
      </c>
      <c r="K8" s="560">
        <f>SUM(K9:APP_FIN_10)</f>
        <v>0</v>
      </c>
    </row>
    <row r="9" spans="1:12" s="528" customFormat="1" x14ac:dyDescent="0.25">
      <c r="A9" s="593" t="s">
        <v>3761</v>
      </c>
      <c r="B9" s="594">
        <v>42755</v>
      </c>
      <c r="C9" s="594">
        <v>42755</v>
      </c>
      <c r="D9" s="594">
        <v>42755</v>
      </c>
      <c r="E9" s="552"/>
      <c r="F9" s="552">
        <v>80</v>
      </c>
      <c r="G9" s="552"/>
      <c r="H9" s="552"/>
      <c r="I9" s="552"/>
      <c r="J9" s="552"/>
      <c r="K9" s="552">
        <f>E9-J9</f>
        <v>0</v>
      </c>
    </row>
    <row r="10" spans="1:12" s="528" customFormat="1" x14ac:dyDescent="0.25">
      <c r="A10" s="593" t="s">
        <v>3762</v>
      </c>
      <c r="B10" s="594">
        <v>42755</v>
      </c>
      <c r="C10" s="594">
        <v>42755</v>
      </c>
      <c r="D10" s="594">
        <v>42755</v>
      </c>
      <c r="E10" s="552"/>
      <c r="F10" s="552">
        <v>70</v>
      </c>
      <c r="G10" s="552"/>
      <c r="H10" s="552"/>
      <c r="I10" s="552"/>
      <c r="J10" s="552"/>
      <c r="K10" s="552">
        <f t="shared" ref="K10:K12" si="0">E10-J10</f>
        <v>0</v>
      </c>
    </row>
    <row r="11" spans="1:12" s="528" customFormat="1" x14ac:dyDescent="0.25">
      <c r="A11" s="593" t="s">
        <v>3763</v>
      </c>
      <c r="B11" s="594">
        <v>42755</v>
      </c>
      <c r="C11" s="594">
        <v>42755</v>
      </c>
      <c r="D11" s="594">
        <v>42755</v>
      </c>
      <c r="E11" s="552"/>
      <c r="F11" s="552">
        <v>60</v>
      </c>
      <c r="G11" s="552"/>
      <c r="H11" s="552"/>
      <c r="I11" s="552"/>
      <c r="J11" s="552"/>
      <c r="K11" s="552">
        <f t="shared" si="0"/>
        <v>0</v>
      </c>
    </row>
    <row r="12" spans="1:12" s="528" customFormat="1" x14ac:dyDescent="0.25">
      <c r="A12" s="593" t="s">
        <v>3764</v>
      </c>
      <c r="B12" s="594">
        <v>42755</v>
      </c>
      <c r="C12" s="594">
        <v>42755</v>
      </c>
      <c r="D12" s="594">
        <v>42755</v>
      </c>
      <c r="E12" s="552"/>
      <c r="F12" s="552">
        <v>50</v>
      </c>
      <c r="G12" s="552"/>
      <c r="H12" s="552"/>
      <c r="I12" s="552"/>
      <c r="J12" s="552"/>
      <c r="K12" s="552">
        <f t="shared" si="0"/>
        <v>0</v>
      </c>
    </row>
    <row r="13" spans="1:12" x14ac:dyDescent="0.25">
      <c r="A13" s="595" t="s">
        <v>3716</v>
      </c>
      <c r="B13" s="596"/>
      <c r="C13" s="596"/>
      <c r="D13" s="596"/>
      <c r="E13" s="549"/>
      <c r="F13" s="549"/>
      <c r="G13" s="549"/>
      <c r="H13" s="549"/>
      <c r="I13" s="549"/>
      <c r="J13" s="549"/>
      <c r="K13" s="549"/>
    </row>
    <row r="14" spans="1:12" x14ac:dyDescent="0.25">
      <c r="A14" s="548" t="s">
        <v>3765</v>
      </c>
      <c r="B14" s="592"/>
      <c r="C14" s="592"/>
      <c r="D14" s="592"/>
      <c r="E14" s="560">
        <f>SUM(E15:OTROS_FIN_04)</f>
        <v>0</v>
      </c>
      <c r="F14" s="592"/>
      <c r="G14" s="560">
        <f>SUM(G15:OTROS_FIN_06)</f>
        <v>0</v>
      </c>
      <c r="H14" s="560">
        <f>SUM(H15:OTROS_FIN_07)</f>
        <v>0</v>
      </c>
      <c r="I14" s="560">
        <f>SUM(I15:OTROS_FIN_08)</f>
        <v>0</v>
      </c>
      <c r="J14" s="560">
        <f>SUM(J15:OTROS_FIN_09)</f>
        <v>0</v>
      </c>
      <c r="K14" s="560">
        <f>SUM(K15:OTROS_FIN_10)</f>
        <v>0</v>
      </c>
    </row>
    <row r="15" spans="1:12" s="528" customFormat="1" x14ac:dyDescent="0.25">
      <c r="A15" s="593" t="s">
        <v>3766</v>
      </c>
      <c r="B15" s="594">
        <v>42755</v>
      </c>
      <c r="C15" s="594">
        <v>42755</v>
      </c>
      <c r="D15" s="594">
        <v>42755</v>
      </c>
      <c r="E15" s="552"/>
      <c r="F15" s="552">
        <v>40</v>
      </c>
      <c r="G15" s="552"/>
      <c r="H15" s="552"/>
      <c r="I15" s="552"/>
      <c r="J15" s="552"/>
      <c r="K15" s="552">
        <f>E15-J15</f>
        <v>0</v>
      </c>
    </row>
    <row r="16" spans="1:12" s="528" customFormat="1" x14ac:dyDescent="0.25">
      <c r="A16" s="593" t="s">
        <v>3767</v>
      </c>
      <c r="B16" s="594">
        <v>42755</v>
      </c>
      <c r="C16" s="594">
        <v>42755</v>
      </c>
      <c r="D16" s="594">
        <v>42755</v>
      </c>
      <c r="E16" s="552"/>
      <c r="F16" s="552">
        <v>30</v>
      </c>
      <c r="G16" s="552"/>
      <c r="H16" s="552"/>
      <c r="I16" s="552"/>
      <c r="J16" s="552"/>
      <c r="K16" s="552">
        <f t="shared" ref="K16:K18" si="1">E16-J16</f>
        <v>0</v>
      </c>
    </row>
    <row r="17" spans="1:11" s="528" customFormat="1" x14ac:dyDescent="0.25">
      <c r="A17" s="593" t="s">
        <v>3768</v>
      </c>
      <c r="B17" s="594">
        <v>42755</v>
      </c>
      <c r="C17" s="594">
        <v>42755</v>
      </c>
      <c r="D17" s="594">
        <v>42755</v>
      </c>
      <c r="E17" s="552"/>
      <c r="F17" s="552">
        <v>20</v>
      </c>
      <c r="G17" s="552"/>
      <c r="H17" s="552"/>
      <c r="I17" s="552"/>
      <c r="J17" s="552"/>
      <c r="K17" s="552">
        <f t="shared" si="1"/>
        <v>0</v>
      </c>
    </row>
    <row r="18" spans="1:11" s="528" customFormat="1" x14ac:dyDescent="0.25">
      <c r="A18" s="593" t="s">
        <v>3769</v>
      </c>
      <c r="B18" s="594">
        <v>42755</v>
      </c>
      <c r="C18" s="594">
        <v>42755</v>
      </c>
      <c r="D18" s="594">
        <v>42755</v>
      </c>
      <c r="E18" s="552"/>
      <c r="F18" s="552">
        <v>10</v>
      </c>
      <c r="G18" s="552"/>
      <c r="H18" s="552"/>
      <c r="I18" s="552"/>
      <c r="J18" s="552"/>
      <c r="K18" s="552">
        <f t="shared" si="1"/>
        <v>0</v>
      </c>
    </row>
    <row r="19" spans="1:11" x14ac:dyDescent="0.25">
      <c r="A19" s="595" t="s">
        <v>3716</v>
      </c>
      <c r="B19" s="596"/>
      <c r="C19" s="596"/>
      <c r="D19" s="596"/>
      <c r="E19" s="549"/>
      <c r="F19" s="549"/>
      <c r="G19" s="549"/>
      <c r="H19" s="549"/>
      <c r="I19" s="549"/>
      <c r="J19" s="549"/>
      <c r="K19" s="549"/>
    </row>
    <row r="20" spans="1:11" x14ac:dyDescent="0.25">
      <c r="A20" s="548" t="s">
        <v>3770</v>
      </c>
      <c r="B20" s="592"/>
      <c r="C20" s="592"/>
      <c r="D20" s="592"/>
      <c r="E20" s="560">
        <f>APP_T4+OTROS_T4</f>
        <v>0</v>
      </c>
      <c r="F20" s="592"/>
      <c r="G20" s="560">
        <f>APP_T6+OTROS_T6</f>
        <v>0</v>
      </c>
      <c r="H20" s="560">
        <f>APP_T7+OTROS_T7</f>
        <v>0</v>
      </c>
      <c r="I20" s="560">
        <f>APP_T8+OTROS_T8</f>
        <v>0</v>
      </c>
      <c r="J20" s="560">
        <f>APP_T9+OTROS_T9</f>
        <v>0</v>
      </c>
      <c r="K20" s="560">
        <f>APP_T10+OTROS_T10</f>
        <v>0</v>
      </c>
    </row>
    <row r="21" spans="1:11" x14ac:dyDescent="0.25">
      <c r="A21" s="597"/>
      <c r="B21" s="587"/>
      <c r="C21" s="587"/>
      <c r="D21" s="587"/>
      <c r="E21" s="587"/>
      <c r="F21" s="587"/>
      <c r="G21" s="587"/>
      <c r="H21" s="587"/>
      <c r="I21" s="587"/>
      <c r="J21" s="587"/>
      <c r="K21" s="587"/>
    </row>
  </sheetData>
  <sheetProtection password="DFCF" sheet="1" objects="1" scenarios="1" insertRows="0" deleteRows="0"/>
  <mergeCells count="5">
    <mergeCell ref="A2:K2"/>
    <mergeCell ref="A3:K3"/>
    <mergeCell ref="A4:K4"/>
    <mergeCell ref="A5:K5"/>
    <mergeCell ref="A1:K1"/>
  </mergeCells>
  <dataValidations count="5">
    <dataValidation allowBlank="1" showInputMessage="1" showErrorMessage="1" prompt="Monto pagado de la inversión al XX de XXXX de 20XN (k)" sqref="I6" xr:uid="{00000000-0002-0000-3800-000000000000}"/>
    <dataValidation allowBlank="1" showInputMessage="1" showErrorMessage="1" prompt="Monto pagado de la inversión actualizado al XX de XXXX de 20XN (k)" sqref="J6" xr:uid="{00000000-0002-0000-3800-000001000000}"/>
    <dataValidation allowBlank="1" showInputMessage="1" showErrorMessage="1" prompt="Saldo pendiente por pagar de la inversión al XX de XXXX de 20XN (m = g - l)" sqref="K6" xr:uid="{00000000-0002-0000-3800-000002000000}"/>
    <dataValidation type="decimal" allowBlank="1" showInputMessage="1" showErrorMessage="1" sqref="E8:K20" xr:uid="{00000000-0002-0000-3800-000003000000}">
      <formula1>-1.79769313486231E+100</formula1>
      <formula2>1.79769313486231E+100</formula2>
    </dataValidation>
    <dataValidation type="date" operator="greaterThanOrEqual" allowBlank="1" showInputMessage="1" showErrorMessage="1" sqref="B9:D12 B15:D18" xr:uid="{00000000-0002-0000-3800-000004000000}">
      <formula1>36526</formula1>
    </dataValidation>
  </dataValidations>
  <pageMargins left="0.70866141732283472" right="0.70866141732283472" top="0.74803149606299213" bottom="0.74803149606299213" header="0.31496062992125984" footer="0.31496062992125984"/>
  <pageSetup scale="39"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3A0DE-37B7-4525-8792-B5360A8E8C36}">
  <sheetPr codeName="Sheet45"/>
  <dimension ref="A1:Y5"/>
  <sheetViews>
    <sheetView workbookViewId="0">
      <selection activeCell="O12" sqref="O12"/>
    </sheetView>
  </sheetViews>
  <sheetFormatPr baseColWidth="10" defaultColWidth="13.33203125" defaultRowHeight="15" customHeight="1" x14ac:dyDescent="0.25"/>
  <cols>
    <col min="1" max="1" width="12.1640625" style="116" bestFit="1" customWidth="1"/>
    <col min="2" max="14" width="3.5" style="116" customWidth="1"/>
    <col min="15" max="15" width="32.5" style="116" customWidth="1"/>
    <col min="16" max="19" width="13.33203125" style="116" customWidth="1"/>
    <col min="20" max="20" width="6.83203125" style="116" bestFit="1" customWidth="1"/>
    <col min="21" max="21" width="19.83203125" style="116" bestFit="1" customWidth="1"/>
    <col min="22" max="22" width="24.1640625" style="116" bestFit="1" customWidth="1"/>
    <col min="23" max="23" width="17.5" style="116" bestFit="1" customWidth="1"/>
    <col min="24" max="24" width="31.83203125" style="116" bestFit="1" customWidth="1"/>
    <col min="25" max="25" width="18.6640625" style="116" bestFit="1" customWidth="1"/>
    <col min="26" max="26" width="13.33203125" style="116" customWidth="1"/>
    <col min="27" max="16384" width="13.33203125" style="116"/>
  </cols>
  <sheetData>
    <row r="1" spans="1:25" x14ac:dyDescent="0.25">
      <c r="A1" s="116" t="s">
        <v>3662</v>
      </c>
      <c r="B1" s="116" t="s">
        <v>3663</v>
      </c>
      <c r="C1" s="116" t="s">
        <v>3664</v>
      </c>
      <c r="D1" s="116" t="s">
        <v>3665</v>
      </c>
      <c r="E1" s="116" t="s">
        <v>3666</v>
      </c>
      <c r="F1" s="116" t="s">
        <v>3667</v>
      </c>
      <c r="G1" s="116" t="s">
        <v>3668</v>
      </c>
      <c r="H1" s="116" t="s">
        <v>3669</v>
      </c>
      <c r="I1" s="116" t="s">
        <v>3670</v>
      </c>
      <c r="P1" s="116" t="s">
        <v>3771</v>
      </c>
      <c r="Q1" s="116" t="s">
        <v>3772</v>
      </c>
      <c r="R1" s="116" t="s">
        <v>3773</v>
      </c>
      <c r="S1" s="116" t="s">
        <v>3774</v>
      </c>
      <c r="T1" s="116" t="s">
        <v>3746</v>
      </c>
      <c r="U1" s="116" t="s">
        <v>3775</v>
      </c>
      <c r="V1" s="116" t="s">
        <v>3776</v>
      </c>
      <c r="W1" s="116" t="s">
        <v>3777</v>
      </c>
      <c r="X1" s="116" t="s">
        <v>3778</v>
      </c>
      <c r="Y1" s="116" t="s">
        <v>3779</v>
      </c>
    </row>
    <row r="2" spans="1:25" x14ac:dyDescent="0.25">
      <c r="A2" s="116" t="str">
        <f>IF(LEN(CLEAN(B2))=0,"0",B2)&amp;","&amp;IF(LEN(CLEAN(C2))=0,"0",C2)&amp;","&amp;IF(LEN(CLEAN(D2))=0,"0",D2)&amp;","&amp;IF(LEN(CLEAN(E2))=0,"0",E2)&amp;","&amp;IF(LEN(CLEAN(F2))=0,"0",F2)&amp;","&amp;IF(LEN(CLEAN(G2))=0,"0",G2)&amp;","&amp;IF(LEN(CLEAN(H2))=0,"0",H2)</f>
        <v>3,1,0,0,0,0,0</v>
      </c>
      <c r="B2" s="116">
        <v>3</v>
      </c>
      <c r="C2" s="116">
        <v>1</v>
      </c>
      <c r="I2" s="116" t="s">
        <v>3780</v>
      </c>
      <c r="P2" s="572" t="s">
        <v>61</v>
      </c>
      <c r="Q2" s="572" t="s">
        <v>61</v>
      </c>
    </row>
    <row r="3" spans="1:25" x14ac:dyDescent="0.25">
      <c r="A3" s="540" t="str">
        <f t="shared" ref="A3:A5" si="0">IF(LEN(CLEAN(B3))=0,"0",B3)&amp;","&amp;IF(LEN(CLEAN(C3))=0,"0",C3)&amp;","&amp;IF(LEN(CLEAN(D3))=0,"0",D3)&amp;","&amp;IF(LEN(CLEAN(E3))=0,"0",E3)&amp;","&amp;IF(LEN(CLEAN(F3))=0,"0",F3)&amp;","&amp;IF(LEN(CLEAN(G3))=0,"0",G3)&amp;","&amp;IF(LEN(CLEAN(H3))=0,"0",H3)</f>
        <v>3,1,1,0,0,0,0</v>
      </c>
      <c r="B3" s="116">
        <v>3</v>
      </c>
      <c r="C3" s="116">
        <v>1</v>
      </c>
      <c r="D3" s="116">
        <v>1</v>
      </c>
      <c r="J3" s="116" t="s">
        <v>3781</v>
      </c>
      <c r="P3" s="572"/>
      <c r="Q3" s="572"/>
      <c r="R3" s="572"/>
      <c r="S3" s="572">
        <f>APP_T4</f>
        <v>0</v>
      </c>
      <c r="T3" s="572"/>
      <c r="U3" s="572">
        <f>APP_T6</f>
        <v>0</v>
      </c>
      <c r="V3" s="572">
        <f>APP_T7</f>
        <v>0</v>
      </c>
      <c r="W3" s="116">
        <f>APP_T8</f>
        <v>0</v>
      </c>
      <c r="X3" s="116">
        <f>APP_T9</f>
        <v>0</v>
      </c>
      <c r="Y3" s="116">
        <f>APP_T10</f>
        <v>0</v>
      </c>
    </row>
    <row r="4" spans="1:25" x14ac:dyDescent="0.25">
      <c r="A4" s="540" t="str">
        <f t="shared" si="0"/>
        <v>3,1,2,1,1,0,0</v>
      </c>
      <c r="B4" s="116">
        <v>3</v>
      </c>
      <c r="C4" s="116">
        <v>1</v>
      </c>
      <c r="D4" s="116">
        <v>2</v>
      </c>
      <c r="E4" s="116">
        <v>1</v>
      </c>
      <c r="F4" s="116">
        <v>1</v>
      </c>
      <c r="J4" s="116" t="s">
        <v>3782</v>
      </c>
      <c r="P4" s="572"/>
      <c r="Q4" s="572"/>
      <c r="R4" s="572"/>
      <c r="S4" s="572">
        <f>OTROS_T4</f>
        <v>0</v>
      </c>
      <c r="T4" s="572"/>
      <c r="U4" s="572">
        <f>OTROS_T6</f>
        <v>0</v>
      </c>
      <c r="V4" s="572">
        <f>OTROS_T7</f>
        <v>0</v>
      </c>
      <c r="W4" s="116">
        <f>OTROS_T8</f>
        <v>0</v>
      </c>
      <c r="X4" s="116">
        <f>OTROS_T9</f>
        <v>0</v>
      </c>
      <c r="Y4" s="116">
        <f>OTROS_T10</f>
        <v>0</v>
      </c>
    </row>
    <row r="5" spans="1:25" x14ac:dyDescent="0.25">
      <c r="A5" s="116" t="str">
        <f t="shared" si="0"/>
        <v>3,1,3,0,0,0,0</v>
      </c>
      <c r="B5" s="116">
        <v>3</v>
      </c>
      <c r="C5" s="116">
        <v>1</v>
      </c>
      <c r="D5" s="116">
        <v>3</v>
      </c>
      <c r="J5" s="116" t="s">
        <v>3783</v>
      </c>
      <c r="P5" s="572"/>
      <c r="Q5" s="572"/>
      <c r="R5" s="572"/>
      <c r="S5" s="572">
        <f>TOTAL_ODF_T4</f>
        <v>0</v>
      </c>
      <c r="T5" s="572"/>
      <c r="U5" s="572">
        <f>TOTAL_ODF_T6</f>
        <v>0</v>
      </c>
      <c r="V5" s="572">
        <f>TOTAL_ODF_T7</f>
        <v>0</v>
      </c>
      <c r="W5" s="572">
        <f>TOTAL_ODF_T8</f>
        <v>0</v>
      </c>
      <c r="X5" s="572">
        <f>TOTAL_ODF_T9</f>
        <v>0</v>
      </c>
      <c r="Y5" s="572">
        <f>TOTAL_ODF_T10</f>
        <v>0</v>
      </c>
    </row>
  </sheetData>
  <sheetProtection algorithmName="SHA-512" hashValue="Vz/jb0L898ZgdCYagyXSETKG2eJ2r6Jt9lIqewMwK1C53N4m58gkXdKOCF8ZNNNmqipM4Bt7Po9f/cRehQnRzA==" saltValue="w1f3w2jRSaBja2fGLfK9lw==" spinCount="100000" sheet="1" objects="1" scenarios="1"/>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A5F228-43C9-4A56-A20F-697D26BE5D82}">
  <sheetPr codeName="Hoja41">
    <pageSetUpPr fitToPage="1"/>
  </sheetPr>
  <dimension ref="A1:K75"/>
  <sheetViews>
    <sheetView showGridLines="0" topLeftCell="A61" workbookViewId="0">
      <selection activeCell="D14" sqref="D14"/>
    </sheetView>
  </sheetViews>
  <sheetFormatPr baseColWidth="10" defaultColWidth="0" defaultRowHeight="15" customHeight="1" zeroHeight="1" x14ac:dyDescent="0.25"/>
  <cols>
    <col min="1" max="1" width="118.33203125" style="116" customWidth="1"/>
    <col min="2" max="4" width="30" style="116" customWidth="1"/>
    <col min="5" max="11" width="0" style="116" hidden="1" customWidth="1"/>
    <col min="12" max="16384" width="12.5" style="116" hidden="1"/>
  </cols>
  <sheetData>
    <row r="1" spans="1:11" s="589" customFormat="1" ht="37.5" customHeight="1" x14ac:dyDescent="0.2">
      <c r="A1" s="822" t="s">
        <v>3784</v>
      </c>
      <c r="B1" s="822"/>
      <c r="C1" s="822"/>
      <c r="D1" s="822"/>
      <c r="E1" s="590"/>
      <c r="F1" s="590"/>
      <c r="G1" s="590"/>
      <c r="H1" s="590"/>
      <c r="I1" s="590"/>
      <c r="J1" s="590"/>
      <c r="K1" s="590"/>
    </row>
    <row r="2" spans="1:11" x14ac:dyDescent="0.25">
      <c r="A2" s="810" t="str">
        <f>ENTE_PUBLICO_A</f>
        <v>INSTITUTO MUNICIPAL DE VIVIENDA DE IRAPUATO, GTO., Gobierno del Estado de Guanajuato (a)</v>
      </c>
      <c r="B2" s="811"/>
      <c r="C2" s="811"/>
      <c r="D2" s="812"/>
    </row>
    <row r="3" spans="1:11" x14ac:dyDescent="0.25">
      <c r="A3" s="813" t="s">
        <v>3785</v>
      </c>
      <c r="B3" s="814"/>
      <c r="C3" s="814"/>
      <c r="D3" s="815"/>
    </row>
    <row r="4" spans="1:11" x14ac:dyDescent="0.25">
      <c r="A4" s="816" t="str">
        <f>TRIMESTRE</f>
        <v>Del 1 de enero al 31 de diciembre de 2021 (b)</v>
      </c>
      <c r="B4" s="817"/>
      <c r="C4" s="817"/>
      <c r="D4" s="818"/>
    </row>
    <row r="5" spans="1:11" x14ac:dyDescent="0.25">
      <c r="A5" s="819" t="s">
        <v>3549</v>
      </c>
      <c r="B5" s="820"/>
      <c r="C5" s="820"/>
      <c r="D5" s="821"/>
    </row>
    <row r="6" spans="1:11" x14ac:dyDescent="0.25"/>
    <row r="7" spans="1:11" ht="39" customHeight="1" x14ac:dyDescent="0.25">
      <c r="A7" s="598" t="s">
        <v>3551</v>
      </c>
      <c r="B7" s="575" t="s">
        <v>3786</v>
      </c>
      <c r="C7" s="575" t="s">
        <v>739</v>
      </c>
      <c r="D7" s="575" t="s">
        <v>3787</v>
      </c>
    </row>
    <row r="8" spans="1:11" x14ac:dyDescent="0.25">
      <c r="A8" s="559" t="s">
        <v>3788</v>
      </c>
      <c r="B8" s="599">
        <f>SUM(B9:B11)</f>
        <v>25047887.579999998</v>
      </c>
      <c r="C8" s="599">
        <f>SUM(C9:C11)</f>
        <v>4986350.37</v>
      </c>
      <c r="D8" s="599">
        <f t="shared" ref="D8" si="0">SUM(D9:D11)</f>
        <v>4986350.37</v>
      </c>
    </row>
    <row r="9" spans="1:11" x14ac:dyDescent="0.25">
      <c r="A9" s="600" t="s">
        <v>3789</v>
      </c>
      <c r="B9" s="601">
        <v>25047887.579999998</v>
      </c>
      <c r="C9" s="601">
        <v>4986350.37</v>
      </c>
      <c r="D9" s="601">
        <v>4986350.37</v>
      </c>
    </row>
    <row r="10" spans="1:11" x14ac:dyDescent="0.25">
      <c r="A10" s="600" t="s">
        <v>3790</v>
      </c>
      <c r="B10" s="601"/>
      <c r="C10" s="601"/>
      <c r="D10" s="601"/>
    </row>
    <row r="11" spans="1:11" x14ac:dyDescent="0.25">
      <c r="A11" s="600" t="s">
        <v>3791</v>
      </c>
      <c r="B11" s="601">
        <v>0</v>
      </c>
      <c r="C11" s="601">
        <v>0</v>
      </c>
      <c r="D11" s="601">
        <v>0</v>
      </c>
    </row>
    <row r="12" spans="1:11" x14ac:dyDescent="0.25">
      <c r="A12" s="551"/>
      <c r="B12" s="568"/>
      <c r="C12" s="568"/>
      <c r="D12" s="568"/>
    </row>
    <row r="13" spans="1:11" x14ac:dyDescent="0.25">
      <c r="A13" s="559" t="s">
        <v>3792</v>
      </c>
      <c r="B13" s="599">
        <f>B14+B15</f>
        <v>25047887.579999998</v>
      </c>
      <c r="C13" s="599">
        <f t="shared" ref="C13:D13" si="1">C14+C15</f>
        <v>8818431.1300000008</v>
      </c>
      <c r="D13" s="599">
        <f t="shared" si="1"/>
        <v>8818431.1300000008</v>
      </c>
    </row>
    <row r="14" spans="1:11" x14ac:dyDescent="0.25">
      <c r="A14" s="600" t="s">
        <v>3793</v>
      </c>
      <c r="B14" s="601">
        <v>25047887.579999998</v>
      </c>
      <c r="C14" s="602">
        <v>8818431.1300000008</v>
      </c>
      <c r="D14" s="602">
        <v>8818431.1300000008</v>
      </c>
    </row>
    <row r="15" spans="1:11" x14ac:dyDescent="0.25">
      <c r="A15" s="600" t="s">
        <v>3794</v>
      </c>
      <c r="B15" s="601"/>
      <c r="C15" s="601"/>
      <c r="D15" s="601"/>
    </row>
    <row r="16" spans="1:11" x14ac:dyDescent="0.25">
      <c r="A16" s="551"/>
      <c r="B16" s="568"/>
      <c r="C16" s="568"/>
      <c r="D16" s="568"/>
    </row>
    <row r="17" spans="1:4" x14ac:dyDescent="0.25">
      <c r="A17" s="559" t="s">
        <v>3795</v>
      </c>
      <c r="B17" s="603">
        <f>B18+B19</f>
        <v>0</v>
      </c>
      <c r="C17" s="599">
        <f t="shared" ref="C17" si="2">C18+C19</f>
        <v>4260446.6500000004</v>
      </c>
      <c r="D17" s="599">
        <f>D18+D19</f>
        <v>4260446.6500000004</v>
      </c>
    </row>
    <row r="18" spans="1:4" x14ac:dyDescent="0.25">
      <c r="A18" s="600" t="s">
        <v>3796</v>
      </c>
      <c r="B18" s="604">
        <v>0</v>
      </c>
      <c r="C18" s="601">
        <v>4260446.6500000004</v>
      </c>
      <c r="D18" s="601">
        <v>4260446.6500000004</v>
      </c>
    </row>
    <row r="19" spans="1:4" x14ac:dyDescent="0.25">
      <c r="A19" s="600" t="s">
        <v>3797</v>
      </c>
      <c r="B19" s="604">
        <v>0</v>
      </c>
      <c r="C19" s="601"/>
      <c r="D19" s="605"/>
    </row>
    <row r="20" spans="1:4" x14ac:dyDescent="0.25">
      <c r="A20" s="551"/>
      <c r="B20" s="568"/>
      <c r="C20" s="568"/>
      <c r="D20" s="568"/>
    </row>
    <row r="21" spans="1:4" x14ac:dyDescent="0.25">
      <c r="A21" s="559" t="s">
        <v>3798</v>
      </c>
      <c r="B21" s="599">
        <f>B8-B13+B17</f>
        <v>0</v>
      </c>
      <c r="C21" s="599">
        <f>C8-C13+C17</f>
        <v>428365.88999999966</v>
      </c>
      <c r="D21" s="599">
        <f t="shared" ref="D21" si="3">D8-D13+D17</f>
        <v>428365.88999999966</v>
      </c>
    </row>
    <row r="22" spans="1:4" x14ac:dyDescent="0.25">
      <c r="A22" s="559"/>
      <c r="B22" s="568"/>
      <c r="C22" s="568"/>
      <c r="D22" s="568"/>
    </row>
    <row r="23" spans="1:4" x14ac:dyDescent="0.25">
      <c r="A23" s="559" t="s">
        <v>3799</v>
      </c>
      <c r="B23" s="599">
        <f>B21-B11</f>
        <v>0</v>
      </c>
      <c r="C23" s="599">
        <f>C21-C11</f>
        <v>428365.88999999966</v>
      </c>
      <c r="D23" s="599">
        <f t="shared" ref="D23" si="4">D21-D11</f>
        <v>428365.88999999966</v>
      </c>
    </row>
    <row r="24" spans="1:4" x14ac:dyDescent="0.25">
      <c r="A24" s="559"/>
      <c r="B24" s="606"/>
      <c r="C24" s="606"/>
      <c r="D24" s="606"/>
    </row>
    <row r="25" spans="1:4" x14ac:dyDescent="0.25">
      <c r="A25" s="607" t="s">
        <v>3800</v>
      </c>
      <c r="B25" s="599">
        <f>B23-B17</f>
        <v>0</v>
      </c>
      <c r="C25" s="599">
        <f>C23-C17</f>
        <v>-3832080.7600000007</v>
      </c>
      <c r="D25" s="599">
        <f>D23-D17</f>
        <v>-3832080.7600000007</v>
      </c>
    </row>
    <row r="26" spans="1:4" x14ac:dyDescent="0.25">
      <c r="A26" s="608"/>
      <c r="B26" s="587"/>
      <c r="C26" s="587"/>
      <c r="D26" s="587"/>
    </row>
    <row r="27" spans="1:4" x14ac:dyDescent="0.25">
      <c r="A27" s="539"/>
    </row>
    <row r="28" spans="1:4" ht="30" customHeight="1" x14ac:dyDescent="0.25">
      <c r="A28" s="598" t="s">
        <v>55</v>
      </c>
      <c r="B28" s="575" t="s">
        <v>764</v>
      </c>
      <c r="C28" s="575" t="s">
        <v>739</v>
      </c>
      <c r="D28" s="575" t="s">
        <v>766</v>
      </c>
    </row>
    <row r="29" spans="1:4" x14ac:dyDescent="0.25">
      <c r="A29" s="559" t="s">
        <v>3801</v>
      </c>
      <c r="B29" s="560">
        <f>B30+B31</f>
        <v>0</v>
      </c>
      <c r="C29" s="560">
        <f t="shared" ref="C29:D29" si="5">C30+C31</f>
        <v>0</v>
      </c>
      <c r="D29" s="560">
        <f t="shared" si="5"/>
        <v>0</v>
      </c>
    </row>
    <row r="30" spans="1:4" x14ac:dyDescent="0.25">
      <c r="A30" s="600" t="s">
        <v>3802</v>
      </c>
      <c r="B30" s="552"/>
      <c r="C30" s="552"/>
      <c r="D30" s="552"/>
    </row>
    <row r="31" spans="1:4" x14ac:dyDescent="0.25">
      <c r="A31" s="600" t="s">
        <v>3803</v>
      </c>
      <c r="B31" s="552"/>
      <c r="C31" s="552"/>
      <c r="D31" s="552"/>
    </row>
    <row r="32" spans="1:4" x14ac:dyDescent="0.25">
      <c r="A32" s="549"/>
      <c r="B32" s="549"/>
      <c r="C32" s="549"/>
      <c r="D32" s="549"/>
    </row>
    <row r="33" spans="1:4" x14ac:dyDescent="0.25">
      <c r="A33" s="559" t="s">
        <v>3804</v>
      </c>
      <c r="B33" s="560">
        <f>B25+B29</f>
        <v>0</v>
      </c>
      <c r="C33" s="560">
        <f t="shared" ref="C33:D33" si="6">C25+C29</f>
        <v>-3832080.7600000007</v>
      </c>
      <c r="D33" s="560">
        <f t="shared" si="6"/>
        <v>-3832080.7600000007</v>
      </c>
    </row>
    <row r="34" spans="1:4" x14ac:dyDescent="0.25">
      <c r="A34" s="597"/>
      <c r="B34" s="597"/>
      <c r="C34" s="597"/>
      <c r="D34" s="597"/>
    </row>
    <row r="35" spans="1:4" x14ac:dyDescent="0.25">
      <c r="A35" s="539"/>
    </row>
    <row r="36" spans="1:4" ht="30" x14ac:dyDescent="0.25">
      <c r="A36" s="598" t="s">
        <v>55</v>
      </c>
      <c r="B36" s="575" t="s">
        <v>3805</v>
      </c>
      <c r="C36" s="575" t="s">
        <v>739</v>
      </c>
      <c r="D36" s="575" t="s">
        <v>3787</v>
      </c>
    </row>
    <row r="37" spans="1:4" x14ac:dyDescent="0.25">
      <c r="A37" s="559" t="s">
        <v>3806</v>
      </c>
      <c r="B37" s="560">
        <f>B38+B39</f>
        <v>0</v>
      </c>
      <c r="C37" s="560">
        <f t="shared" ref="C37:D37" si="7">C38+C39</f>
        <v>0</v>
      </c>
      <c r="D37" s="560">
        <f t="shared" si="7"/>
        <v>0</v>
      </c>
    </row>
    <row r="38" spans="1:4" x14ac:dyDescent="0.25">
      <c r="A38" s="600" t="s">
        <v>3807</v>
      </c>
      <c r="B38" s="552">
        <v>0</v>
      </c>
      <c r="C38" s="552">
        <v>0</v>
      </c>
      <c r="D38" s="552">
        <v>0</v>
      </c>
    </row>
    <row r="39" spans="1:4" x14ac:dyDescent="0.25">
      <c r="A39" s="600" t="s">
        <v>3808</v>
      </c>
      <c r="B39" s="552"/>
      <c r="C39" s="552"/>
      <c r="D39" s="552"/>
    </row>
    <row r="40" spans="1:4" x14ac:dyDescent="0.25">
      <c r="A40" s="559" t="s">
        <v>3809</v>
      </c>
      <c r="B40" s="560">
        <f>B41+B42</f>
        <v>0</v>
      </c>
      <c r="C40" s="560">
        <f t="shared" ref="C40:D40" si="8">C41+C42</f>
        <v>0</v>
      </c>
      <c r="D40" s="560">
        <f t="shared" si="8"/>
        <v>0</v>
      </c>
    </row>
    <row r="41" spans="1:4" x14ac:dyDescent="0.25">
      <c r="A41" s="600" t="s">
        <v>3810</v>
      </c>
      <c r="B41" s="552"/>
      <c r="C41" s="552"/>
      <c r="D41" s="552"/>
    </row>
    <row r="42" spans="1:4" x14ac:dyDescent="0.25">
      <c r="A42" s="600" t="s">
        <v>3811</v>
      </c>
      <c r="B42" s="552"/>
      <c r="C42" s="552"/>
      <c r="D42" s="552"/>
    </row>
    <row r="43" spans="1:4" x14ac:dyDescent="0.25">
      <c r="A43" s="549"/>
      <c r="B43" s="549"/>
      <c r="C43" s="549"/>
      <c r="D43" s="549"/>
    </row>
    <row r="44" spans="1:4" x14ac:dyDescent="0.25">
      <c r="A44" s="559" t="s">
        <v>3812</v>
      </c>
      <c r="B44" s="560">
        <f>B37-B40</f>
        <v>0</v>
      </c>
      <c r="C44" s="560">
        <f t="shared" ref="C44:D44" si="9">C37-C40</f>
        <v>0</v>
      </c>
      <c r="D44" s="560">
        <f t="shared" si="9"/>
        <v>0</v>
      </c>
    </row>
    <row r="45" spans="1:4" x14ac:dyDescent="0.25">
      <c r="A45" s="609"/>
      <c r="B45" s="597"/>
      <c r="C45" s="597"/>
      <c r="D45" s="597"/>
    </row>
    <row r="46" spans="1:4" x14ac:dyDescent="0.25"/>
    <row r="47" spans="1:4" ht="30" x14ac:dyDescent="0.25">
      <c r="A47" s="598" t="s">
        <v>55</v>
      </c>
      <c r="B47" s="575" t="s">
        <v>3805</v>
      </c>
      <c r="C47" s="575" t="s">
        <v>739</v>
      </c>
      <c r="D47" s="575" t="s">
        <v>3787</v>
      </c>
    </row>
    <row r="48" spans="1:4" x14ac:dyDescent="0.25">
      <c r="A48" s="610" t="s">
        <v>3813</v>
      </c>
      <c r="B48" s="611">
        <f>B9</f>
        <v>25047887.579999998</v>
      </c>
      <c r="C48" s="601">
        <v>4986350.37</v>
      </c>
      <c r="D48" s="611">
        <v>4986350.37</v>
      </c>
    </row>
    <row r="49" spans="1:4" x14ac:dyDescent="0.25">
      <c r="A49" s="612" t="s">
        <v>3814</v>
      </c>
      <c r="B49" s="560">
        <f>B50-B51</f>
        <v>0</v>
      </c>
      <c r="C49" s="560">
        <f t="shared" ref="C49:D49" si="10">C50-C51</f>
        <v>0</v>
      </c>
      <c r="D49" s="560">
        <f t="shared" si="10"/>
        <v>0</v>
      </c>
    </row>
    <row r="50" spans="1:4" x14ac:dyDescent="0.25">
      <c r="A50" s="613" t="s">
        <v>3807</v>
      </c>
      <c r="B50" s="552">
        <v>0</v>
      </c>
      <c r="C50" s="552">
        <v>0</v>
      </c>
      <c r="D50" s="552">
        <v>0</v>
      </c>
    </row>
    <row r="51" spans="1:4" x14ac:dyDescent="0.25">
      <c r="A51" s="613" t="s">
        <v>3810</v>
      </c>
      <c r="B51" s="552"/>
      <c r="C51" s="552"/>
      <c r="D51" s="552"/>
    </row>
    <row r="52" spans="1:4" x14ac:dyDescent="0.25">
      <c r="A52" s="549"/>
      <c r="B52" s="549"/>
      <c r="C52" s="549"/>
      <c r="D52" s="549"/>
    </row>
    <row r="53" spans="1:4" x14ac:dyDescent="0.25">
      <c r="A53" s="600" t="s">
        <v>3793</v>
      </c>
      <c r="B53" s="552">
        <f>B14</f>
        <v>25047887.579999998</v>
      </c>
      <c r="C53" s="602">
        <v>8818431.1300000008</v>
      </c>
      <c r="D53" s="602">
        <v>8818431.1300000008</v>
      </c>
    </row>
    <row r="54" spans="1:4" x14ac:dyDescent="0.25">
      <c r="A54" s="549"/>
      <c r="B54" s="549"/>
      <c r="C54" s="549"/>
      <c r="D54" s="549"/>
    </row>
    <row r="55" spans="1:4" x14ac:dyDescent="0.25">
      <c r="A55" s="600" t="s">
        <v>3796</v>
      </c>
      <c r="B55" s="614">
        <f>B18</f>
        <v>0</v>
      </c>
      <c r="C55" s="552">
        <v>4260446.6500000004</v>
      </c>
      <c r="D55" s="552">
        <v>4260446.6500000004</v>
      </c>
    </row>
    <row r="56" spans="1:4" x14ac:dyDescent="0.25">
      <c r="A56" s="549"/>
      <c r="B56" s="549"/>
      <c r="C56" s="549"/>
      <c r="D56" s="549"/>
    </row>
    <row r="57" spans="1:4" ht="32.25" customHeight="1" x14ac:dyDescent="0.25">
      <c r="A57" s="607" t="s">
        <v>3815</v>
      </c>
      <c r="B57" s="560">
        <f>B48+B49-B53+B55</f>
        <v>0</v>
      </c>
      <c r="C57" s="560">
        <f>C48+C49-C53+C55</f>
        <v>428365.88999999966</v>
      </c>
      <c r="D57" s="560">
        <f t="shared" ref="D57" si="11">D48+D49-D53+D55</f>
        <v>428365.88999999966</v>
      </c>
    </row>
    <row r="58" spans="1:4" x14ac:dyDescent="0.25">
      <c r="A58" s="615"/>
      <c r="B58" s="615"/>
      <c r="C58" s="615"/>
      <c r="D58" s="615"/>
    </row>
    <row r="59" spans="1:4" ht="30" customHeight="1" x14ac:dyDescent="0.25">
      <c r="A59" s="607" t="s">
        <v>3816</v>
      </c>
      <c r="B59" s="560">
        <f>B57-B49</f>
        <v>0</v>
      </c>
      <c r="C59" s="560">
        <f>C57-C49</f>
        <v>428365.88999999966</v>
      </c>
      <c r="D59" s="560">
        <f t="shared" ref="D59" si="12">D57-D49</f>
        <v>428365.88999999966</v>
      </c>
    </row>
    <row r="60" spans="1:4" x14ac:dyDescent="0.25">
      <c r="A60" s="597"/>
      <c r="B60" s="597"/>
      <c r="C60" s="597"/>
      <c r="D60" s="597"/>
    </row>
    <row r="61" spans="1:4" x14ac:dyDescent="0.25"/>
    <row r="62" spans="1:4" ht="30" x14ac:dyDescent="0.25">
      <c r="A62" s="598" t="s">
        <v>55</v>
      </c>
      <c r="B62" s="575" t="s">
        <v>3805</v>
      </c>
      <c r="C62" s="575" t="s">
        <v>739</v>
      </c>
      <c r="D62" s="575" t="s">
        <v>3787</v>
      </c>
    </row>
    <row r="63" spans="1:4" x14ac:dyDescent="0.25">
      <c r="A63" s="610" t="s">
        <v>3790</v>
      </c>
      <c r="B63" s="616">
        <f>B10</f>
        <v>0</v>
      </c>
      <c r="C63" s="616">
        <f t="shared" ref="C63:D63" si="13">C10</f>
        <v>0</v>
      </c>
      <c r="D63" s="616">
        <f t="shared" si="13"/>
        <v>0</v>
      </c>
    </row>
    <row r="64" spans="1:4" ht="30" x14ac:dyDescent="0.25">
      <c r="A64" s="612" t="s">
        <v>3817</v>
      </c>
      <c r="B64" s="599">
        <f>B65-B66</f>
        <v>0</v>
      </c>
      <c r="C64" s="599">
        <f t="shared" ref="C64:D64" si="14">C65-C66</f>
        <v>0</v>
      </c>
      <c r="D64" s="599">
        <f t="shared" si="14"/>
        <v>0</v>
      </c>
    </row>
    <row r="65" spans="1:4" x14ac:dyDescent="0.25">
      <c r="A65" s="613" t="s">
        <v>3808</v>
      </c>
      <c r="B65" s="601"/>
      <c r="C65" s="601"/>
      <c r="D65" s="601"/>
    </row>
    <row r="66" spans="1:4" x14ac:dyDescent="0.25">
      <c r="A66" s="613" t="s">
        <v>3811</v>
      </c>
      <c r="B66" s="601"/>
      <c r="C66" s="601"/>
      <c r="D66" s="601"/>
    </row>
    <row r="67" spans="1:4" x14ac:dyDescent="0.25">
      <c r="A67" s="549"/>
      <c r="B67" s="568"/>
      <c r="C67" s="568"/>
      <c r="D67" s="568"/>
    </row>
    <row r="68" spans="1:4" x14ac:dyDescent="0.25">
      <c r="A68" s="600" t="s">
        <v>3818</v>
      </c>
      <c r="B68" s="601">
        <f>B15</f>
        <v>0</v>
      </c>
      <c r="C68" s="601">
        <f t="shared" ref="C68:D68" si="15">C15</f>
        <v>0</v>
      </c>
      <c r="D68" s="601">
        <f t="shared" si="15"/>
        <v>0</v>
      </c>
    </row>
    <row r="69" spans="1:4" x14ac:dyDescent="0.25">
      <c r="A69" s="549"/>
      <c r="B69" s="568"/>
      <c r="C69" s="568"/>
      <c r="D69" s="568"/>
    </row>
    <row r="70" spans="1:4" x14ac:dyDescent="0.25">
      <c r="A70" s="600" t="s">
        <v>3797</v>
      </c>
      <c r="B70" s="617">
        <f>B19</f>
        <v>0</v>
      </c>
      <c r="C70" s="601">
        <f>C19</f>
        <v>0</v>
      </c>
      <c r="D70" s="601">
        <f>D19</f>
        <v>0</v>
      </c>
    </row>
    <row r="71" spans="1:4" x14ac:dyDescent="0.25">
      <c r="A71" s="549"/>
      <c r="B71" s="568"/>
      <c r="C71" s="568"/>
      <c r="D71" s="568"/>
    </row>
    <row r="72" spans="1:4" ht="30" customHeight="1" x14ac:dyDescent="0.25">
      <c r="A72" s="607" t="s">
        <v>3819</v>
      </c>
      <c r="B72" s="599">
        <f>B63+B64-B68+B70</f>
        <v>0</v>
      </c>
      <c r="C72" s="599">
        <f t="shared" ref="C72:D72" si="16">C63+C64-C68+C70</f>
        <v>0</v>
      </c>
      <c r="D72" s="599">
        <f t="shared" si="16"/>
        <v>0</v>
      </c>
    </row>
    <row r="73" spans="1:4" x14ac:dyDescent="0.25">
      <c r="A73" s="549"/>
      <c r="B73" s="568"/>
      <c r="C73" s="568"/>
      <c r="D73" s="568"/>
    </row>
    <row r="74" spans="1:4" ht="30" customHeight="1" x14ac:dyDescent="0.25">
      <c r="A74" s="607" t="s">
        <v>3820</v>
      </c>
      <c r="B74" s="599">
        <f>B72-B64</f>
        <v>0</v>
      </c>
      <c r="C74" s="599">
        <f>C72-C64</f>
        <v>0</v>
      </c>
      <c r="D74" s="599">
        <f t="shared" ref="D74" si="17">D72-D64</f>
        <v>0</v>
      </c>
    </row>
    <row r="75" spans="1:4" x14ac:dyDescent="0.25">
      <c r="A75" s="597"/>
      <c r="B75" s="587"/>
      <c r="C75" s="587"/>
      <c r="D75" s="587"/>
    </row>
  </sheetData>
  <sheetProtection password="D8CF" sheet="1" objects="1" scenarios="1"/>
  <mergeCells count="5">
    <mergeCell ref="A2:D2"/>
    <mergeCell ref="A3:D3"/>
    <mergeCell ref="A4:D4"/>
    <mergeCell ref="A5:D5"/>
    <mergeCell ref="A1:D1"/>
  </mergeCells>
  <dataValidations count="1">
    <dataValidation type="decimal" allowBlank="1" showInputMessage="1" showErrorMessage="1" sqref="B8:D25 B29:D33 B37:D44 B48:D59 B63:D74" xr:uid="{00000000-0002-0000-3A00-000000000000}">
      <formula1>-1.79769313486231E+100</formula1>
      <formula2>1.79769313486231E+100</formula2>
    </dataValidation>
  </dataValidations>
  <printOptions horizontalCentered="1"/>
  <pageMargins left="0.70866141732283472" right="0.70866141732283472" top="0.74803149606299213" bottom="0.74803149606299213" header="0.31496062992125984" footer="0.31496062992125984"/>
  <pageSetup scale="5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6DF01-7A29-464D-AAB8-E315F3F86020}">
  <sheetPr codeName="Sheet5">
    <pageSetUpPr fitToPage="1"/>
  </sheetPr>
  <dimension ref="A1:V76"/>
  <sheetViews>
    <sheetView workbookViewId="0">
      <selection activeCell="C78" sqref="A1:C78"/>
    </sheetView>
  </sheetViews>
  <sheetFormatPr baseColWidth="10" defaultColWidth="12" defaultRowHeight="11.25" x14ac:dyDescent="0.2"/>
  <cols>
    <col min="1" max="1" width="90.83203125" style="77" customWidth="1"/>
    <col min="2" max="3" width="25.83203125" style="77" customWidth="1"/>
    <col min="4" max="16384" width="12" style="77"/>
  </cols>
  <sheetData>
    <row r="1" spans="1:22" ht="45" customHeight="1" x14ac:dyDescent="0.2">
      <c r="A1" s="14" t="s">
        <v>137</v>
      </c>
      <c r="B1" s="13"/>
      <c r="C1" s="12"/>
    </row>
    <row r="2" spans="1:22" ht="15" customHeight="1" x14ac:dyDescent="0.2">
      <c r="A2" s="76" t="s">
        <v>55</v>
      </c>
      <c r="B2" s="51">
        <v>2021</v>
      </c>
      <c r="C2" s="51">
        <v>2020</v>
      </c>
      <c r="O2" s="77" t="s">
        <v>138</v>
      </c>
      <c r="V2" s="77" t="s">
        <v>139</v>
      </c>
    </row>
    <row r="3" spans="1:22" ht="11.25" customHeight="1" x14ac:dyDescent="0.2">
      <c r="A3" s="68" t="s">
        <v>140</v>
      </c>
      <c r="B3" s="78"/>
      <c r="C3" s="78"/>
    </row>
    <row r="4" spans="1:22" ht="11.25" customHeight="1" x14ac:dyDescent="0.2">
      <c r="A4" s="70" t="s">
        <v>135</v>
      </c>
      <c r="B4" s="79">
        <v>4986350.37</v>
      </c>
      <c r="C4" s="79">
        <v>6958830.4699999997</v>
      </c>
    </row>
    <row r="5" spans="1:22" ht="11.25" customHeight="1" x14ac:dyDescent="0.2">
      <c r="A5" s="71" t="s">
        <v>1</v>
      </c>
      <c r="B5" s="80">
        <v>0</v>
      </c>
      <c r="C5" s="80">
        <v>0</v>
      </c>
    </row>
    <row r="6" spans="1:22" ht="11.25" customHeight="1" x14ac:dyDescent="0.2">
      <c r="A6" s="71" t="s">
        <v>35</v>
      </c>
      <c r="B6" s="80">
        <v>0</v>
      </c>
      <c r="C6" s="80">
        <v>0</v>
      </c>
    </row>
    <row r="7" spans="1:22" ht="11.25" customHeight="1" x14ac:dyDescent="0.2">
      <c r="A7" s="71" t="s">
        <v>11</v>
      </c>
      <c r="B7" s="80">
        <v>0</v>
      </c>
      <c r="C7" s="80">
        <v>0</v>
      </c>
    </row>
    <row r="8" spans="1:22" ht="11.25" customHeight="1" x14ac:dyDescent="0.2">
      <c r="A8" s="71" t="s">
        <v>2</v>
      </c>
      <c r="B8" s="77">
        <v>0</v>
      </c>
      <c r="C8" s="80">
        <v>0</v>
      </c>
    </row>
    <row r="9" spans="1:22" ht="11.25" customHeight="1" x14ac:dyDescent="0.2">
      <c r="A9" s="71" t="s">
        <v>47</v>
      </c>
      <c r="B9" s="80">
        <v>537851.24</v>
      </c>
      <c r="C9" s="80">
        <v>479870.17</v>
      </c>
    </row>
    <row r="10" spans="1:22" ht="11.25" customHeight="1" x14ac:dyDescent="0.2">
      <c r="A10" s="71" t="s">
        <v>48</v>
      </c>
      <c r="B10" s="80">
        <v>0</v>
      </c>
      <c r="C10" s="80">
        <v>0</v>
      </c>
    </row>
    <row r="11" spans="1:22" ht="11.25" customHeight="1" x14ac:dyDescent="0.2">
      <c r="A11" s="71" t="s">
        <v>49</v>
      </c>
      <c r="B11" s="80">
        <v>4448499.13</v>
      </c>
      <c r="C11" s="80">
        <v>6090427.8200000003</v>
      </c>
    </row>
    <row r="12" spans="1:22" ht="22.5" x14ac:dyDescent="0.2">
      <c r="A12" s="71" t="s">
        <v>51</v>
      </c>
      <c r="B12" s="80">
        <v>0</v>
      </c>
      <c r="C12" s="80">
        <v>0</v>
      </c>
    </row>
    <row r="13" spans="1:22" ht="11.25" customHeight="1" x14ac:dyDescent="0.2">
      <c r="A13" s="71" t="s">
        <v>52</v>
      </c>
      <c r="B13" s="80">
        <v>0</v>
      </c>
      <c r="C13" s="80">
        <v>388532.47999999998</v>
      </c>
    </row>
    <row r="14" spans="1:22" ht="11.25" customHeight="1" x14ac:dyDescent="0.2">
      <c r="A14" s="71" t="s">
        <v>141</v>
      </c>
      <c r="B14" s="80"/>
      <c r="C14" s="80"/>
    </row>
    <row r="15" spans="1:22" ht="11.25" customHeight="1" x14ac:dyDescent="0.2">
      <c r="A15" s="73"/>
      <c r="B15" s="45"/>
      <c r="C15" s="45"/>
    </row>
    <row r="16" spans="1:22" ht="11.25" customHeight="1" x14ac:dyDescent="0.2">
      <c r="A16" s="70" t="s">
        <v>136</v>
      </c>
      <c r="B16" s="79">
        <v>7913808.6900000004</v>
      </c>
      <c r="C16" s="79">
        <v>7125192.9000000004</v>
      </c>
    </row>
    <row r="17" spans="1:3" ht="11.25" customHeight="1" x14ac:dyDescent="0.2">
      <c r="A17" s="71" t="s">
        <v>37</v>
      </c>
      <c r="B17" s="80">
        <v>7016777.5800000001</v>
      </c>
      <c r="C17" s="80">
        <v>6317689.21</v>
      </c>
    </row>
    <row r="18" spans="1:3" ht="11.25" customHeight="1" x14ac:dyDescent="0.2">
      <c r="A18" s="71" t="s">
        <v>16</v>
      </c>
      <c r="B18" s="80">
        <v>150877.31</v>
      </c>
      <c r="C18" s="80">
        <v>146160.68</v>
      </c>
    </row>
    <row r="19" spans="1:3" ht="11.25" customHeight="1" x14ac:dyDescent="0.2">
      <c r="A19" s="71" t="s">
        <v>17</v>
      </c>
      <c r="B19" s="80">
        <v>746153.8</v>
      </c>
      <c r="C19" s="80">
        <v>661343.01</v>
      </c>
    </row>
    <row r="20" spans="1:3" ht="11.25" customHeight="1" x14ac:dyDescent="0.2">
      <c r="A20" s="71" t="s">
        <v>18</v>
      </c>
      <c r="B20" s="80">
        <v>0</v>
      </c>
      <c r="C20" s="80">
        <v>0</v>
      </c>
    </row>
    <row r="21" spans="1:3" ht="11.25" customHeight="1" x14ac:dyDescent="0.2">
      <c r="A21" s="71" t="s">
        <v>142</v>
      </c>
      <c r="B21" s="80">
        <v>0</v>
      </c>
      <c r="C21" s="80">
        <v>0</v>
      </c>
    </row>
    <row r="22" spans="1:3" ht="11.25" customHeight="1" x14ac:dyDescent="0.2">
      <c r="A22" s="71" t="s">
        <v>20</v>
      </c>
      <c r="B22" s="80">
        <v>0</v>
      </c>
      <c r="C22" s="80">
        <v>0</v>
      </c>
    </row>
    <row r="23" spans="1:3" ht="11.25" customHeight="1" x14ac:dyDescent="0.2">
      <c r="A23" s="71" t="s">
        <v>21</v>
      </c>
      <c r="B23" s="80">
        <v>0</v>
      </c>
      <c r="C23" s="80">
        <v>0</v>
      </c>
    </row>
    <row r="24" spans="1:3" ht="11.25" customHeight="1" x14ac:dyDescent="0.2">
      <c r="A24" s="71" t="s">
        <v>22</v>
      </c>
      <c r="B24" s="80">
        <v>0</v>
      </c>
      <c r="C24" s="80">
        <v>0</v>
      </c>
    </row>
    <row r="25" spans="1:3" ht="11.25" customHeight="1" x14ac:dyDescent="0.2">
      <c r="A25" s="71" t="s">
        <v>23</v>
      </c>
      <c r="B25" s="80">
        <v>0</v>
      </c>
      <c r="C25" s="80">
        <v>0</v>
      </c>
    </row>
    <row r="26" spans="1:3" ht="11.25" customHeight="1" x14ac:dyDescent="0.2">
      <c r="A26" s="71" t="s">
        <v>24</v>
      </c>
      <c r="B26" s="80">
        <v>0</v>
      </c>
      <c r="C26" s="80">
        <v>0</v>
      </c>
    </row>
    <row r="27" spans="1:3" ht="11.25" customHeight="1" x14ac:dyDescent="0.2">
      <c r="A27" s="71" t="s">
        <v>6</v>
      </c>
      <c r="B27" s="80">
        <v>0</v>
      </c>
      <c r="C27" s="80">
        <v>0</v>
      </c>
    </row>
    <row r="28" spans="1:3" ht="11.25" customHeight="1" x14ac:dyDescent="0.2">
      <c r="A28" s="71" t="s">
        <v>25</v>
      </c>
      <c r="B28" s="80">
        <v>0</v>
      </c>
      <c r="C28" s="80">
        <v>0</v>
      </c>
    </row>
    <row r="29" spans="1:3" ht="11.25" customHeight="1" x14ac:dyDescent="0.2">
      <c r="A29" s="71" t="s">
        <v>3</v>
      </c>
      <c r="B29" s="80">
        <v>0</v>
      </c>
      <c r="C29" s="80">
        <v>0</v>
      </c>
    </row>
    <row r="30" spans="1:3" ht="11.25" customHeight="1" x14ac:dyDescent="0.2">
      <c r="A30" s="71" t="s">
        <v>4</v>
      </c>
      <c r="B30" s="80">
        <v>0</v>
      </c>
      <c r="C30" s="80">
        <v>0</v>
      </c>
    </row>
    <row r="31" spans="1:3" ht="11.25" customHeight="1" x14ac:dyDescent="0.2">
      <c r="A31" s="71" t="s">
        <v>5</v>
      </c>
      <c r="B31" s="80">
        <v>0</v>
      </c>
      <c r="C31" s="80">
        <v>0</v>
      </c>
    </row>
    <row r="32" spans="1:3" ht="11.25" customHeight="1" x14ac:dyDescent="0.2">
      <c r="A32" s="71" t="s">
        <v>143</v>
      </c>
      <c r="B32" s="80">
        <v>0</v>
      </c>
      <c r="C32" s="80">
        <v>0</v>
      </c>
    </row>
    <row r="33" spans="1:3" ht="11.25" customHeight="1" x14ac:dyDescent="0.2">
      <c r="A33" s="68" t="s">
        <v>144</v>
      </c>
      <c r="B33" s="79">
        <v>-2927458.32</v>
      </c>
      <c r="C33" s="79">
        <v>-166362.43</v>
      </c>
    </row>
    <row r="34" spans="1:3" ht="11.25" customHeight="1" x14ac:dyDescent="0.2">
      <c r="A34" s="81"/>
      <c r="B34" s="45"/>
      <c r="C34" s="45"/>
    </row>
    <row r="35" spans="1:3" ht="11.25" customHeight="1" x14ac:dyDescent="0.2">
      <c r="A35" s="68" t="s">
        <v>145</v>
      </c>
      <c r="B35" s="45"/>
      <c r="C35" s="45"/>
    </row>
    <row r="36" spans="1:3" ht="11.25" customHeight="1" x14ac:dyDescent="0.2">
      <c r="A36" s="70" t="s">
        <v>135</v>
      </c>
      <c r="B36" s="82">
        <v>-1089279.54</v>
      </c>
      <c r="C36" s="79">
        <v>-2586415.11</v>
      </c>
    </row>
    <row r="37" spans="1:3" ht="11.25" customHeight="1" x14ac:dyDescent="0.2">
      <c r="A37" s="71" t="s">
        <v>89</v>
      </c>
      <c r="B37" s="80">
        <v>0</v>
      </c>
      <c r="C37" s="80">
        <v>0</v>
      </c>
    </row>
    <row r="38" spans="1:3" ht="11.25" customHeight="1" x14ac:dyDescent="0.2">
      <c r="A38" s="71" t="s">
        <v>91</v>
      </c>
      <c r="B38" s="80">
        <v>0</v>
      </c>
      <c r="C38" s="80">
        <v>0</v>
      </c>
    </row>
    <row r="39" spans="1:3" ht="11.25" customHeight="1" x14ac:dyDescent="0.2">
      <c r="A39" s="71" t="s">
        <v>146</v>
      </c>
      <c r="B39" s="80">
        <v>-1089279.54</v>
      </c>
      <c r="C39" s="80">
        <v>-2586415.11</v>
      </c>
    </row>
    <row r="40" spans="1:3" ht="11.25" customHeight="1" x14ac:dyDescent="0.2">
      <c r="A40" s="73"/>
      <c r="B40" s="45"/>
      <c r="C40" s="45"/>
    </row>
    <row r="41" spans="1:3" ht="11.25" customHeight="1" x14ac:dyDescent="0.2">
      <c r="A41" s="70" t="s">
        <v>136</v>
      </c>
      <c r="B41" s="79">
        <v>0</v>
      </c>
      <c r="C41" s="79">
        <v>25643.1</v>
      </c>
    </row>
    <row r="42" spans="1:3" ht="11.25" customHeight="1" x14ac:dyDescent="0.2">
      <c r="A42" s="71" t="s">
        <v>89</v>
      </c>
      <c r="B42" s="80">
        <v>0</v>
      </c>
      <c r="C42" s="80">
        <v>0</v>
      </c>
    </row>
    <row r="43" spans="1:3" ht="11.25" customHeight="1" x14ac:dyDescent="0.2">
      <c r="A43" s="71" t="s">
        <v>91</v>
      </c>
      <c r="B43" s="80">
        <v>0</v>
      </c>
      <c r="C43" s="80">
        <v>25643.1</v>
      </c>
    </row>
    <row r="44" spans="1:3" ht="11.25" customHeight="1" x14ac:dyDescent="0.2">
      <c r="A44" s="71" t="s">
        <v>147</v>
      </c>
      <c r="B44" s="80">
        <v>0</v>
      </c>
      <c r="C44" s="80">
        <v>0</v>
      </c>
    </row>
    <row r="45" spans="1:3" ht="11.25" customHeight="1" x14ac:dyDescent="0.2">
      <c r="A45" s="68" t="s">
        <v>148</v>
      </c>
      <c r="B45" s="79">
        <v>-1089279.54</v>
      </c>
      <c r="C45" s="79">
        <v>-2612058.21</v>
      </c>
    </row>
    <row r="46" spans="1:3" ht="11.25" customHeight="1" x14ac:dyDescent="0.2">
      <c r="A46" s="81"/>
      <c r="B46" s="45"/>
      <c r="C46" s="45"/>
    </row>
    <row r="47" spans="1:3" ht="11.25" customHeight="1" x14ac:dyDescent="0.2">
      <c r="A47" s="68" t="s">
        <v>149</v>
      </c>
      <c r="B47" s="45"/>
      <c r="C47" s="45"/>
    </row>
    <row r="48" spans="1:3" ht="11.25" customHeight="1" x14ac:dyDescent="0.2">
      <c r="A48" s="70" t="s">
        <v>135</v>
      </c>
      <c r="B48" s="79">
        <v>0</v>
      </c>
      <c r="C48" s="79">
        <v>0</v>
      </c>
    </row>
    <row r="49" spans="1:3" ht="11.25" customHeight="1" x14ac:dyDescent="0.2">
      <c r="A49" s="71" t="s">
        <v>150</v>
      </c>
      <c r="B49" s="80">
        <v>0</v>
      </c>
      <c r="C49" s="80">
        <v>0</v>
      </c>
    </row>
    <row r="50" spans="1:3" ht="11.25" customHeight="1" x14ac:dyDescent="0.2">
      <c r="A50" s="71" t="s">
        <v>151</v>
      </c>
      <c r="B50" s="80">
        <v>0</v>
      </c>
      <c r="C50" s="80">
        <v>0</v>
      </c>
    </row>
    <row r="51" spans="1:3" ht="11.25" customHeight="1" x14ac:dyDescent="0.2">
      <c r="A51" s="71" t="s">
        <v>152</v>
      </c>
      <c r="B51" s="80">
        <v>0</v>
      </c>
      <c r="C51" s="80">
        <v>0</v>
      </c>
    </row>
    <row r="52" spans="1:3" ht="11.25" customHeight="1" x14ac:dyDescent="0.2">
      <c r="A52" s="71" t="s">
        <v>153</v>
      </c>
      <c r="B52" s="80">
        <v>0</v>
      </c>
      <c r="C52" s="80">
        <v>0</v>
      </c>
    </row>
    <row r="53" spans="1:3" ht="11.25" customHeight="1" x14ac:dyDescent="0.2">
      <c r="A53" s="73"/>
      <c r="B53" s="45"/>
      <c r="C53" s="45"/>
    </row>
    <row r="54" spans="1:3" ht="11.25" customHeight="1" x14ac:dyDescent="0.2">
      <c r="A54" s="70" t="s">
        <v>136</v>
      </c>
      <c r="B54" s="79">
        <v>166821.9</v>
      </c>
      <c r="C54" s="79">
        <v>111847.19</v>
      </c>
    </row>
    <row r="55" spans="1:3" ht="11.25" customHeight="1" x14ac:dyDescent="0.2">
      <c r="A55" s="71" t="s">
        <v>154</v>
      </c>
      <c r="B55" s="80">
        <v>0</v>
      </c>
      <c r="C55" s="80">
        <v>0</v>
      </c>
    </row>
    <row r="56" spans="1:3" ht="11.25" customHeight="1" x14ac:dyDescent="0.2">
      <c r="A56" s="71" t="s">
        <v>151</v>
      </c>
      <c r="B56" s="80">
        <v>0</v>
      </c>
      <c r="C56" s="80">
        <v>0</v>
      </c>
    </row>
    <row r="57" spans="1:3" ht="11.25" customHeight="1" x14ac:dyDescent="0.2">
      <c r="A57" s="71" t="s">
        <v>152</v>
      </c>
      <c r="B57" s="80">
        <v>0</v>
      </c>
      <c r="C57" s="80">
        <v>0</v>
      </c>
    </row>
    <row r="58" spans="1:3" ht="11.25" customHeight="1" x14ac:dyDescent="0.2">
      <c r="A58" s="71" t="s">
        <v>155</v>
      </c>
      <c r="B58" s="80">
        <v>166821.9</v>
      </c>
      <c r="C58" s="80">
        <v>111847.19</v>
      </c>
    </row>
    <row r="59" spans="1:3" ht="11.25" customHeight="1" x14ac:dyDescent="0.2">
      <c r="A59" s="68" t="s">
        <v>156</v>
      </c>
      <c r="B59" s="79">
        <v>-166821.9</v>
      </c>
      <c r="C59" s="79">
        <v>-111847.19</v>
      </c>
    </row>
    <row r="60" spans="1:3" ht="11.25" customHeight="1" x14ac:dyDescent="0.2">
      <c r="A60" s="81"/>
      <c r="B60" s="45"/>
      <c r="C60" s="45"/>
    </row>
    <row r="61" spans="1:3" ht="11.25" customHeight="1" x14ac:dyDescent="0.2">
      <c r="A61" s="68" t="s">
        <v>157</v>
      </c>
      <c r="B61" s="82">
        <v>-4183559.76</v>
      </c>
      <c r="C61" s="79">
        <v>-2890267.83</v>
      </c>
    </row>
    <row r="62" spans="1:3" ht="11.25" customHeight="1" x14ac:dyDescent="0.2">
      <c r="A62" s="81"/>
      <c r="B62" s="45"/>
      <c r="C62" s="45"/>
    </row>
    <row r="63" spans="1:3" ht="11.25" customHeight="1" x14ac:dyDescent="0.2">
      <c r="A63" s="68" t="s">
        <v>158</v>
      </c>
      <c r="B63" s="79">
        <v>4457430.79</v>
      </c>
      <c r="C63" s="79">
        <v>7347698.6200000001</v>
      </c>
    </row>
    <row r="64" spans="1:3" ht="11.25" customHeight="1" x14ac:dyDescent="0.2">
      <c r="A64" s="81"/>
      <c r="B64" s="45"/>
      <c r="C64" s="45"/>
    </row>
    <row r="65" spans="1:3" ht="11.25" customHeight="1" x14ac:dyDescent="0.2">
      <c r="A65" s="68" t="s">
        <v>159</v>
      </c>
      <c r="B65" s="79">
        <v>607514.82999999996</v>
      </c>
      <c r="C65" s="79">
        <v>4457430.79</v>
      </c>
    </row>
    <row r="66" spans="1:3" ht="11.25" customHeight="1" x14ac:dyDescent="0.2">
      <c r="A66" s="74"/>
      <c r="B66" s="83"/>
      <c r="C66" s="84"/>
    </row>
    <row r="68" spans="1:3" ht="27.75" customHeight="1" x14ac:dyDescent="0.2">
      <c r="A68" s="8" t="s">
        <v>56</v>
      </c>
      <c r="B68" s="6"/>
      <c r="C68" s="6"/>
    </row>
    <row r="73" spans="1:3" ht="15" x14ac:dyDescent="0.25">
      <c r="A73" s="29" t="s">
        <v>160</v>
      </c>
    </row>
    <row r="74" spans="1:3" ht="15" x14ac:dyDescent="0.25">
      <c r="A74" s="29" t="s">
        <v>161</v>
      </c>
    </row>
    <row r="75" spans="1:3" ht="15" x14ac:dyDescent="0.25">
      <c r="A75" s="29" t="s">
        <v>162</v>
      </c>
    </row>
    <row r="76" spans="1:3" ht="15" x14ac:dyDescent="0.25">
      <c r="A76" s="29" t="s">
        <v>163</v>
      </c>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30"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36DA7-7BA1-4388-A83D-CEBC09F2343E}">
  <sheetPr codeName="Sheet47"/>
  <dimension ref="A1:Y39"/>
  <sheetViews>
    <sheetView topLeftCell="A13" workbookViewId="0">
      <selection activeCell="P38" sqref="P38"/>
    </sheetView>
  </sheetViews>
  <sheetFormatPr baseColWidth="10" defaultColWidth="13.33203125" defaultRowHeight="15" customHeight="1" x14ac:dyDescent="0.25"/>
  <cols>
    <col min="1" max="1" width="12.1640625" style="116" bestFit="1" customWidth="1"/>
    <col min="2" max="14" width="3.5" style="116" customWidth="1"/>
    <col min="15" max="15" width="64.6640625" style="116" customWidth="1"/>
    <col min="16" max="16" width="13.33203125" style="116" customWidth="1"/>
    <col min="17" max="17" width="14.83203125" style="116" customWidth="1"/>
    <col min="18" max="18" width="22" style="116" bestFit="1" customWidth="1"/>
    <col min="19" max="19" width="13.33203125" style="116" customWidth="1"/>
    <col min="20" max="20" width="6.83203125" style="116" bestFit="1" customWidth="1"/>
    <col min="21" max="21" width="19.83203125" style="116" bestFit="1" customWidth="1"/>
    <col min="22" max="22" width="24.1640625" style="116" bestFit="1" customWidth="1"/>
    <col min="23" max="23" width="17.5" style="116" bestFit="1" customWidth="1"/>
    <col min="24" max="24" width="31.83203125" style="116" bestFit="1" customWidth="1"/>
    <col min="25" max="25" width="18.6640625" style="116" bestFit="1" customWidth="1"/>
    <col min="26" max="26" width="13.33203125" style="116" customWidth="1"/>
    <col min="27" max="16384" width="13.33203125" style="116"/>
  </cols>
  <sheetData>
    <row r="1" spans="1:25" x14ac:dyDescent="0.25">
      <c r="A1" s="116" t="s">
        <v>3662</v>
      </c>
      <c r="B1" s="116" t="s">
        <v>3663</v>
      </c>
      <c r="C1" s="116" t="s">
        <v>3664</v>
      </c>
      <c r="D1" s="116" t="s">
        <v>3665</v>
      </c>
      <c r="E1" s="116" t="s">
        <v>3666</v>
      </c>
      <c r="F1" s="116" t="s">
        <v>3667</v>
      </c>
      <c r="G1" s="116" t="s">
        <v>3668</v>
      </c>
      <c r="H1" s="116" t="s">
        <v>3669</v>
      </c>
      <c r="I1" s="116" t="s">
        <v>3670</v>
      </c>
      <c r="P1" s="116" t="s">
        <v>3821</v>
      </c>
      <c r="Q1" s="116" t="s">
        <v>3822</v>
      </c>
      <c r="R1" s="116" t="s">
        <v>3823</v>
      </c>
    </row>
    <row r="2" spans="1:25" x14ac:dyDescent="0.25">
      <c r="A2" s="540" t="str">
        <f t="shared" ref="A2:A39" si="0">IF(LEN(CLEAN(B2))=0,"0",B2)&amp;","&amp;IF(LEN(CLEAN(C2))=0,"0",C2)&amp;","&amp;IF(LEN(CLEAN(D2))=0,"0",D2)&amp;","&amp;IF(LEN(CLEAN(E2))=0,"0",E2)&amp;","&amp;IF(LEN(CLEAN(F2))=0,"0",F2)&amp;","&amp;IF(LEN(CLEAN(G2))=0,"0",G2)&amp;","&amp;IF(LEN(CLEAN(H2))=0,"0",H2)</f>
        <v>4,1,0,0,0,0,0</v>
      </c>
      <c r="B2" s="116">
        <v>4</v>
      </c>
      <c r="C2" s="116">
        <v>1</v>
      </c>
      <c r="I2" s="116" t="s">
        <v>3824</v>
      </c>
      <c r="P2" s="572">
        <f>'Formato 4'!B8</f>
        <v>25047887.579999998</v>
      </c>
      <c r="Q2" s="572">
        <f>'Formato 4'!C8</f>
        <v>4986350.37</v>
      </c>
      <c r="R2" s="572">
        <f>'Formato 4'!D8</f>
        <v>4986350.37</v>
      </c>
      <c r="S2" s="572"/>
      <c r="T2" s="572"/>
      <c r="U2" s="572"/>
      <c r="V2" s="572"/>
    </row>
    <row r="3" spans="1:25" x14ac:dyDescent="0.25">
      <c r="A3" s="540" t="str">
        <f t="shared" si="0"/>
        <v>4,1,1,0,0,0,0</v>
      </c>
      <c r="B3" s="116">
        <v>4</v>
      </c>
      <c r="C3" s="116">
        <v>1</v>
      </c>
      <c r="D3" s="116">
        <v>1</v>
      </c>
      <c r="J3" s="116" t="s">
        <v>3825</v>
      </c>
      <c r="P3" s="572">
        <f>'Formato 4'!B9</f>
        <v>25047887.579999998</v>
      </c>
      <c r="Q3" s="572">
        <f>'Formato 4'!C9</f>
        <v>4986350.37</v>
      </c>
      <c r="R3" s="572">
        <f>'Formato 4'!D9</f>
        <v>4986350.37</v>
      </c>
      <c r="S3" s="572"/>
      <c r="T3" s="572"/>
      <c r="U3" s="572"/>
      <c r="V3" s="572"/>
    </row>
    <row r="4" spans="1:25" x14ac:dyDescent="0.25">
      <c r="A4" s="540" t="str">
        <f t="shared" si="0"/>
        <v>4,1,2,0,0,0,0</v>
      </c>
      <c r="B4" s="116">
        <v>4</v>
      </c>
      <c r="C4" s="116">
        <v>1</v>
      </c>
      <c r="D4" s="116">
        <v>2</v>
      </c>
      <c r="J4" s="116" t="s">
        <v>3826</v>
      </c>
      <c r="P4" s="572">
        <f>'Formato 4'!B10</f>
        <v>0</v>
      </c>
      <c r="Q4" s="572">
        <f>'Formato 4'!C10</f>
        <v>0</v>
      </c>
      <c r="R4" s="572">
        <f>'Formato 4'!D10</f>
        <v>0</v>
      </c>
      <c r="S4" s="572"/>
      <c r="T4" s="572"/>
      <c r="U4" s="572"/>
      <c r="V4" s="572"/>
    </row>
    <row r="5" spans="1:25" x14ac:dyDescent="0.25">
      <c r="A5" s="540" t="str">
        <f t="shared" si="0"/>
        <v>4,1,3,0,0,0,0</v>
      </c>
      <c r="B5" s="116">
        <v>4</v>
      </c>
      <c r="C5" s="116">
        <v>1</v>
      </c>
      <c r="D5" s="116">
        <v>3</v>
      </c>
      <c r="J5" s="116" t="s">
        <v>3827</v>
      </c>
      <c r="P5" s="572">
        <f>'Formato 4'!B11</f>
        <v>0</v>
      </c>
      <c r="Q5" s="572">
        <f>'Formato 4'!C11</f>
        <v>0</v>
      </c>
      <c r="R5" s="572">
        <f>'Formato 4'!D11</f>
        <v>0</v>
      </c>
      <c r="S5" s="572"/>
      <c r="T5" s="572"/>
      <c r="U5" s="572"/>
      <c r="V5" s="572"/>
    </row>
    <row r="6" spans="1:25" x14ac:dyDescent="0.25">
      <c r="A6" s="540" t="str">
        <f t="shared" si="0"/>
        <v>4,2,0,0,0,0,0</v>
      </c>
      <c r="B6" s="116">
        <v>4</v>
      </c>
      <c r="C6" s="116">
        <v>2</v>
      </c>
      <c r="I6" s="116" t="s">
        <v>3828</v>
      </c>
      <c r="P6" s="572">
        <f>'Formato 4'!B13</f>
        <v>25047887.579999998</v>
      </c>
      <c r="Q6" s="572">
        <f>'Formato 4'!C13</f>
        <v>8818431.1300000008</v>
      </c>
      <c r="R6" s="572">
        <f>'Formato 4'!D13</f>
        <v>8818431.1300000008</v>
      </c>
      <c r="S6" s="572"/>
      <c r="T6" s="572"/>
      <c r="U6" s="572"/>
      <c r="V6" s="572"/>
      <c r="W6" s="572"/>
      <c r="X6" s="572"/>
      <c r="Y6" s="572"/>
    </row>
    <row r="7" spans="1:25" x14ac:dyDescent="0.25">
      <c r="A7" s="540" t="str">
        <f t="shared" si="0"/>
        <v>4,2,1,0,0,0,0</v>
      </c>
      <c r="B7" s="116">
        <v>4</v>
      </c>
      <c r="C7" s="116">
        <v>2</v>
      </c>
      <c r="D7" s="116">
        <v>1</v>
      </c>
      <c r="J7" s="116" t="s">
        <v>3829</v>
      </c>
      <c r="P7" s="572">
        <f>'Formato 4'!B14</f>
        <v>25047887.579999998</v>
      </c>
      <c r="Q7" s="572">
        <f>'Formato 4'!C14</f>
        <v>8818431.1300000008</v>
      </c>
      <c r="R7" s="572">
        <f>'Formato 4'!D14</f>
        <v>8818431.1300000008</v>
      </c>
    </row>
    <row r="8" spans="1:25" x14ac:dyDescent="0.25">
      <c r="A8" s="540" t="str">
        <f t="shared" si="0"/>
        <v>4,2,2,0,0,0,0</v>
      </c>
      <c r="B8" s="116">
        <v>4</v>
      </c>
      <c r="C8" s="116">
        <v>2</v>
      </c>
      <c r="D8" s="116">
        <v>2</v>
      </c>
      <c r="J8" s="116" t="s">
        <v>3830</v>
      </c>
      <c r="P8" s="572">
        <f>'Formato 4'!B15</f>
        <v>0</v>
      </c>
      <c r="Q8" s="572">
        <f>'Formato 4'!C15</f>
        <v>0</v>
      </c>
      <c r="R8" s="572">
        <f>'Formato 4'!D15</f>
        <v>0</v>
      </c>
    </row>
    <row r="9" spans="1:25" x14ac:dyDescent="0.25">
      <c r="A9" s="540" t="str">
        <f t="shared" si="0"/>
        <v>4,3,0,0,0,0,0</v>
      </c>
      <c r="B9" s="116">
        <v>4</v>
      </c>
      <c r="C9" s="116">
        <v>3</v>
      </c>
      <c r="I9" s="116" t="s">
        <v>3831</v>
      </c>
      <c r="P9" s="572"/>
      <c r="Q9" s="572">
        <f>'Formato 4'!C17</f>
        <v>4260446.6500000004</v>
      </c>
      <c r="R9" s="572">
        <f>'Formato 4'!D17</f>
        <v>4260446.6500000004</v>
      </c>
    </row>
    <row r="10" spans="1:25" x14ac:dyDescent="0.25">
      <c r="A10" s="540" t="str">
        <f t="shared" si="0"/>
        <v>4,3,1,0,0,0,0</v>
      </c>
      <c r="B10" s="116">
        <v>4</v>
      </c>
      <c r="C10" s="116">
        <v>3</v>
      </c>
      <c r="D10" s="116">
        <v>1</v>
      </c>
      <c r="J10" s="116" t="s">
        <v>3832</v>
      </c>
      <c r="P10" s="572"/>
      <c r="Q10" s="572">
        <f>'Formato 4'!C18</f>
        <v>4260446.6500000004</v>
      </c>
      <c r="R10" s="572">
        <f>'Formato 4'!D18</f>
        <v>4260446.6500000004</v>
      </c>
    </row>
    <row r="11" spans="1:25" x14ac:dyDescent="0.25">
      <c r="A11" s="540" t="str">
        <f t="shared" si="0"/>
        <v>4,3,2,0,0,0,0</v>
      </c>
      <c r="B11" s="116">
        <v>4</v>
      </c>
      <c r="C11" s="116">
        <v>3</v>
      </c>
      <c r="D11" s="116">
        <v>2</v>
      </c>
      <c r="J11" s="116" t="s">
        <v>3833</v>
      </c>
      <c r="N11" s="618"/>
      <c r="P11" s="572"/>
      <c r="Q11" s="572">
        <f>'Formato 4'!C19</f>
        <v>0</v>
      </c>
      <c r="R11" s="572">
        <f>'Formato 4'!D19</f>
        <v>0</v>
      </c>
    </row>
    <row r="12" spans="1:25" x14ac:dyDescent="0.25">
      <c r="A12" s="540" t="str">
        <f t="shared" si="0"/>
        <v>4,4,0,0,0,0,0</v>
      </c>
      <c r="B12" s="116">
        <v>4</v>
      </c>
      <c r="C12" s="116">
        <v>4</v>
      </c>
      <c r="I12" s="116" t="s">
        <v>3834</v>
      </c>
      <c r="P12" s="572">
        <f>'Formato 4'!B21</f>
        <v>0</v>
      </c>
      <c r="Q12" s="572">
        <f>'Formato 4'!C21</f>
        <v>428365.88999999966</v>
      </c>
      <c r="R12" s="572">
        <f>'Formato 4'!D21</f>
        <v>428365.88999999966</v>
      </c>
    </row>
    <row r="13" spans="1:25" x14ac:dyDescent="0.25">
      <c r="A13" s="540" t="str">
        <f t="shared" si="0"/>
        <v>4,5,0,0,0,0,0</v>
      </c>
      <c r="B13" s="116">
        <v>4</v>
      </c>
      <c r="C13" s="116">
        <v>5</v>
      </c>
      <c r="I13" s="116" t="s">
        <v>3835</v>
      </c>
      <c r="P13" s="572">
        <f>'Formato 4'!B23</f>
        <v>0</v>
      </c>
      <c r="Q13" s="572">
        <f>'Formato 4'!C23</f>
        <v>428365.88999999966</v>
      </c>
      <c r="R13" s="572">
        <f>'Formato 4'!D23</f>
        <v>428365.88999999966</v>
      </c>
    </row>
    <row r="14" spans="1:25" x14ac:dyDescent="0.25">
      <c r="A14" s="540" t="str">
        <f t="shared" si="0"/>
        <v>4,6,0,0,0,0,0</v>
      </c>
      <c r="B14" s="116">
        <v>4</v>
      </c>
      <c r="C14" s="116">
        <v>6</v>
      </c>
      <c r="I14" s="116" t="s">
        <v>3836</v>
      </c>
      <c r="P14" s="572">
        <f>'Formato 4'!B25</f>
        <v>0</v>
      </c>
      <c r="Q14" s="572">
        <f>'Formato 4'!C25</f>
        <v>-3832080.7600000007</v>
      </c>
      <c r="R14" s="572">
        <f>'Formato 4'!D25</f>
        <v>-3832080.7600000007</v>
      </c>
    </row>
    <row r="15" spans="1:25" x14ac:dyDescent="0.25">
      <c r="A15" s="540" t="str">
        <f t="shared" si="0"/>
        <v>4,7,0,0,0,0,0</v>
      </c>
      <c r="B15" s="116">
        <v>4</v>
      </c>
      <c r="C15" s="116">
        <v>7</v>
      </c>
      <c r="I15" s="116" t="s">
        <v>3837</v>
      </c>
      <c r="P15" s="116">
        <f>'Formato 4'!B29</f>
        <v>0</v>
      </c>
      <c r="Q15" s="116">
        <f>'Formato 4'!C29</f>
        <v>0</v>
      </c>
      <c r="R15" s="116">
        <f>'Formato 4'!D29</f>
        <v>0</v>
      </c>
    </row>
    <row r="16" spans="1:25" x14ac:dyDescent="0.25">
      <c r="A16" s="540" t="str">
        <f t="shared" si="0"/>
        <v>4,7,1,0,0,0,0</v>
      </c>
      <c r="B16" s="116">
        <v>4</v>
      </c>
      <c r="C16" s="116">
        <v>7</v>
      </c>
      <c r="D16" s="116">
        <v>1</v>
      </c>
      <c r="J16" s="116" t="s">
        <v>3838</v>
      </c>
      <c r="P16" s="116">
        <f>'Formato 4'!B30</f>
        <v>0</v>
      </c>
      <c r="Q16" s="116">
        <f>'Formato 4'!C30</f>
        <v>0</v>
      </c>
      <c r="R16" s="116">
        <f>'Formato 4'!D30</f>
        <v>0</v>
      </c>
    </row>
    <row r="17" spans="1:18" x14ac:dyDescent="0.25">
      <c r="A17" s="540" t="str">
        <f t="shared" si="0"/>
        <v>4,7,2,0,0,0,0</v>
      </c>
      <c r="B17" s="116">
        <v>4</v>
      </c>
      <c r="C17" s="116">
        <v>7</v>
      </c>
      <c r="D17" s="116">
        <v>2</v>
      </c>
      <c r="J17" s="116" t="s">
        <v>3839</v>
      </c>
      <c r="P17" s="116">
        <f>'Formato 4'!B31</f>
        <v>0</v>
      </c>
      <c r="Q17" s="116">
        <f>'Formato 4'!C31</f>
        <v>0</v>
      </c>
      <c r="R17" s="116">
        <f>'Formato 4'!D31</f>
        <v>0</v>
      </c>
    </row>
    <row r="18" spans="1:18" x14ac:dyDescent="0.25">
      <c r="A18" s="540" t="str">
        <f t="shared" si="0"/>
        <v>4,8,0,0,0,0,0</v>
      </c>
      <c r="B18" s="116">
        <v>4</v>
      </c>
      <c r="C18" s="116">
        <v>8</v>
      </c>
      <c r="I18" s="116" t="s">
        <v>3840</v>
      </c>
      <c r="P18" s="116">
        <f>'Formato 4'!B33</f>
        <v>0</v>
      </c>
      <c r="Q18" s="116">
        <f>'Formato 4'!C33</f>
        <v>-3832080.7600000007</v>
      </c>
      <c r="R18" s="116">
        <f>'Formato 4'!D33</f>
        <v>-3832080.7600000007</v>
      </c>
    </row>
    <row r="19" spans="1:18" x14ac:dyDescent="0.25">
      <c r="A19" s="540" t="str">
        <f t="shared" si="0"/>
        <v>4,8,0,0,0,0,0</v>
      </c>
      <c r="B19" s="116">
        <v>4</v>
      </c>
      <c r="C19" s="116">
        <v>8</v>
      </c>
      <c r="I19" s="116" t="s">
        <v>3841</v>
      </c>
      <c r="P19" s="116">
        <f>'Formato 4'!B37</f>
        <v>0</v>
      </c>
      <c r="Q19" s="116">
        <f>'Formato 4'!C37</f>
        <v>0</v>
      </c>
      <c r="R19" s="116">
        <f>'Formato 4'!D37</f>
        <v>0</v>
      </c>
    </row>
    <row r="20" spans="1:18" x14ac:dyDescent="0.25">
      <c r="A20" s="540" t="str">
        <f t="shared" si="0"/>
        <v>4,8,1,0,0,0,0</v>
      </c>
      <c r="B20" s="116">
        <v>4</v>
      </c>
      <c r="C20" s="116">
        <v>8</v>
      </c>
      <c r="D20" s="116">
        <v>1</v>
      </c>
      <c r="J20" s="116" t="s">
        <v>3842</v>
      </c>
      <c r="P20" s="116">
        <f>'Formato 4'!B38</f>
        <v>0</v>
      </c>
      <c r="Q20" s="116">
        <f>'Formato 4'!C38</f>
        <v>0</v>
      </c>
      <c r="R20" s="116">
        <f>'Formato 4'!D38</f>
        <v>0</v>
      </c>
    </row>
    <row r="21" spans="1:18" x14ac:dyDescent="0.25">
      <c r="A21" s="540" t="str">
        <f t="shared" si="0"/>
        <v>4,8,2,0,0,0,0</v>
      </c>
      <c r="B21" s="116">
        <v>4</v>
      </c>
      <c r="C21" s="116">
        <v>8</v>
      </c>
      <c r="D21" s="116">
        <v>2</v>
      </c>
      <c r="J21" s="116" t="s">
        <v>3843</v>
      </c>
      <c r="P21" s="116">
        <f>'Formato 4'!B39</f>
        <v>0</v>
      </c>
      <c r="Q21" s="116">
        <f>'Formato 4'!C39</f>
        <v>0</v>
      </c>
      <c r="R21" s="116">
        <f>'Formato 4'!D39</f>
        <v>0</v>
      </c>
    </row>
    <row r="22" spans="1:18" x14ac:dyDescent="0.25">
      <c r="A22" s="540" t="str">
        <f t="shared" si="0"/>
        <v>4,9,0,0,0,0,0</v>
      </c>
      <c r="B22" s="116">
        <v>4</v>
      </c>
      <c r="C22" s="116">
        <v>9</v>
      </c>
      <c r="I22" s="116" t="s">
        <v>3844</v>
      </c>
      <c r="P22" s="116">
        <f>'Formato 4'!B40</f>
        <v>0</v>
      </c>
      <c r="Q22" s="116">
        <f>'Formato 4'!C40</f>
        <v>0</v>
      </c>
      <c r="R22" s="116">
        <f>'Formato 4'!D40</f>
        <v>0</v>
      </c>
    </row>
    <row r="23" spans="1:18" x14ac:dyDescent="0.25">
      <c r="A23" s="540" t="str">
        <f t="shared" si="0"/>
        <v>4,9,1,0,0,0,0</v>
      </c>
      <c r="B23" s="116">
        <v>4</v>
      </c>
      <c r="C23" s="116">
        <v>9</v>
      </c>
      <c r="D23" s="116">
        <v>1</v>
      </c>
      <c r="J23" s="116" t="s">
        <v>3810</v>
      </c>
      <c r="P23" s="116">
        <f>'Formato 4'!B41</f>
        <v>0</v>
      </c>
      <c r="Q23" s="116">
        <f>'Formato 4'!C41</f>
        <v>0</v>
      </c>
      <c r="R23" s="116">
        <f>'Formato 4'!D41</f>
        <v>0</v>
      </c>
    </row>
    <row r="24" spans="1:18" x14ac:dyDescent="0.25">
      <c r="A24" s="540" t="str">
        <f t="shared" si="0"/>
        <v>4,9,2,0,0,0,0</v>
      </c>
      <c r="B24" s="116">
        <v>4</v>
      </c>
      <c r="C24" s="116">
        <v>9</v>
      </c>
      <c r="D24" s="116">
        <v>2</v>
      </c>
      <c r="J24" s="116" t="s">
        <v>3811</v>
      </c>
      <c r="P24" s="116">
        <f>'Formato 4'!B42</f>
        <v>0</v>
      </c>
      <c r="Q24" s="116">
        <f>'Formato 4'!C42</f>
        <v>0</v>
      </c>
      <c r="R24" s="116">
        <f>'Formato 4'!D42</f>
        <v>0</v>
      </c>
    </row>
    <row r="25" spans="1:18" x14ac:dyDescent="0.25">
      <c r="A25" s="540" t="str">
        <f t="shared" si="0"/>
        <v>4,10,0,0,0,0,0</v>
      </c>
      <c r="B25" s="116">
        <v>4</v>
      </c>
      <c r="C25" s="116">
        <v>10</v>
      </c>
      <c r="I25" s="116" t="s">
        <v>3827</v>
      </c>
      <c r="P25" s="116">
        <f>'Formato 4'!B44</f>
        <v>0</v>
      </c>
      <c r="Q25" s="116">
        <f>'Formato 4'!C44</f>
        <v>0</v>
      </c>
      <c r="R25" s="116">
        <f>'Formato 4'!D44</f>
        <v>0</v>
      </c>
    </row>
    <row r="26" spans="1:18" x14ac:dyDescent="0.25">
      <c r="A26" s="540" t="str">
        <f t="shared" si="0"/>
        <v>4,11,0,0,0,0,0</v>
      </c>
      <c r="B26" s="116">
        <v>4</v>
      </c>
      <c r="C26" s="116">
        <v>11</v>
      </c>
      <c r="I26" s="116" t="s">
        <v>3825</v>
      </c>
      <c r="P26" s="116">
        <f>'Formato 4'!B48</f>
        <v>25047887.579999998</v>
      </c>
      <c r="Q26" s="116">
        <f>'Formato 4'!C48</f>
        <v>4986350.37</v>
      </c>
      <c r="R26" s="116">
        <f>'Formato 4'!D48</f>
        <v>4986350.37</v>
      </c>
    </row>
    <row r="27" spans="1:18" x14ac:dyDescent="0.25">
      <c r="A27" s="540" t="str">
        <f t="shared" si="0"/>
        <v>4,11,1,0,0,0,0</v>
      </c>
      <c r="B27" s="116">
        <v>4</v>
      </c>
      <c r="C27" s="116">
        <v>11</v>
      </c>
      <c r="D27" s="116">
        <v>1</v>
      </c>
      <c r="J27" s="116" t="s">
        <v>3845</v>
      </c>
      <c r="P27" s="116">
        <f>'Formato 4'!B49</f>
        <v>0</v>
      </c>
      <c r="Q27" s="116">
        <f>'Formato 4'!C49</f>
        <v>0</v>
      </c>
      <c r="R27" s="116">
        <f>'Formato 4'!D49</f>
        <v>0</v>
      </c>
    </row>
    <row r="28" spans="1:18" x14ac:dyDescent="0.25">
      <c r="A28" s="540" t="str">
        <f t="shared" si="0"/>
        <v>4,11,1,1,0,0,0</v>
      </c>
      <c r="B28" s="116">
        <v>4</v>
      </c>
      <c r="C28" s="116">
        <v>11</v>
      </c>
      <c r="D28" s="116">
        <v>1</v>
      </c>
      <c r="E28" s="116">
        <v>1</v>
      </c>
      <c r="K28" s="116" t="s">
        <v>3842</v>
      </c>
      <c r="P28" s="116">
        <f>'Formato 4'!B50</f>
        <v>0</v>
      </c>
      <c r="Q28" s="116">
        <f>'Formato 4'!C50</f>
        <v>0</v>
      </c>
      <c r="R28" s="116">
        <f>'Formato 4'!D50</f>
        <v>0</v>
      </c>
    </row>
    <row r="29" spans="1:18" x14ac:dyDescent="0.25">
      <c r="A29" s="540" t="str">
        <f t="shared" si="0"/>
        <v>4,11,1,2,0,0,0</v>
      </c>
      <c r="B29" s="116">
        <v>4</v>
      </c>
      <c r="C29" s="116">
        <v>11</v>
      </c>
      <c r="D29" s="116">
        <v>1</v>
      </c>
      <c r="E29" s="116">
        <v>2</v>
      </c>
      <c r="K29" s="116" t="s">
        <v>3846</v>
      </c>
      <c r="P29" s="116">
        <f>'Formato 4'!B51</f>
        <v>0</v>
      </c>
      <c r="Q29" s="116">
        <f>'Formato 4'!C51</f>
        <v>0</v>
      </c>
      <c r="R29" s="116">
        <f>'Formato 4'!D51</f>
        <v>0</v>
      </c>
    </row>
    <row r="30" spans="1:18" x14ac:dyDescent="0.25">
      <c r="A30" s="540" t="str">
        <f t="shared" si="0"/>
        <v>4,12,0,0,0,0,0</v>
      </c>
      <c r="B30" s="116">
        <v>4</v>
      </c>
      <c r="C30" s="116">
        <v>12</v>
      </c>
      <c r="I30" s="116" t="s">
        <v>3829</v>
      </c>
      <c r="P30" s="116">
        <f>'Formato 4'!B53</f>
        <v>25047887.579999998</v>
      </c>
      <c r="Q30" s="116">
        <f>'Formato 4'!C53</f>
        <v>8818431.1300000008</v>
      </c>
      <c r="R30" s="116">
        <f>'Formato 4'!D53</f>
        <v>8818431.1300000008</v>
      </c>
    </row>
    <row r="31" spans="1:18" x14ac:dyDescent="0.25">
      <c r="A31" s="540" t="str">
        <f t="shared" si="0"/>
        <v>4,13,0,0,0,0,0</v>
      </c>
      <c r="B31" s="116">
        <v>4</v>
      </c>
      <c r="C31" s="116">
        <v>13</v>
      </c>
      <c r="I31" s="116" t="s">
        <v>3832</v>
      </c>
      <c r="Q31" s="116">
        <f>'Formato 4'!C55</f>
        <v>4260446.6500000004</v>
      </c>
      <c r="R31" s="116">
        <f>'Formato 4'!D55</f>
        <v>4260446.6500000004</v>
      </c>
    </row>
    <row r="32" spans="1:18" x14ac:dyDescent="0.25">
      <c r="A32" s="540" t="str">
        <f t="shared" si="0"/>
        <v>4,14,0,0,0,0,0</v>
      </c>
      <c r="B32" s="116">
        <v>4</v>
      </c>
      <c r="C32" s="116">
        <v>14</v>
      </c>
      <c r="I32" s="116" t="s">
        <v>3826</v>
      </c>
      <c r="P32" s="116">
        <f>'Formato 4'!B63</f>
        <v>0</v>
      </c>
      <c r="Q32" s="116">
        <f>'Formato 4'!C63</f>
        <v>0</v>
      </c>
      <c r="R32" s="116">
        <f>'Formato 4'!D63</f>
        <v>0</v>
      </c>
    </row>
    <row r="33" spans="1:18" x14ac:dyDescent="0.25">
      <c r="A33" s="540" t="str">
        <f t="shared" si="0"/>
        <v>4,14,1,0,0,0,0</v>
      </c>
      <c r="B33" s="116">
        <v>4</v>
      </c>
      <c r="C33" s="116">
        <v>14</v>
      </c>
      <c r="D33" s="116">
        <v>1</v>
      </c>
      <c r="J33" s="116" t="s">
        <v>3847</v>
      </c>
      <c r="P33" s="116">
        <f>'Formato 4'!B64</f>
        <v>0</v>
      </c>
      <c r="Q33" s="116">
        <f>'Formato 4'!C64</f>
        <v>0</v>
      </c>
      <c r="R33" s="116">
        <f>'Formato 4'!D64</f>
        <v>0</v>
      </c>
    </row>
    <row r="34" spans="1:18" x14ac:dyDescent="0.25">
      <c r="A34" s="540" t="str">
        <f t="shared" si="0"/>
        <v>4,14,1,1,0,0,0</v>
      </c>
      <c r="B34" s="116">
        <v>4</v>
      </c>
      <c r="C34" s="116">
        <v>14</v>
      </c>
      <c r="D34" s="116">
        <v>1</v>
      </c>
      <c r="E34" s="116">
        <v>1</v>
      </c>
      <c r="K34" s="116" t="s">
        <v>3848</v>
      </c>
      <c r="P34" s="116">
        <f>'Formato 4'!B65</f>
        <v>0</v>
      </c>
      <c r="Q34" s="116">
        <f>'Formato 4'!C65</f>
        <v>0</v>
      </c>
      <c r="R34" s="116">
        <f>'Formato 4'!D65</f>
        <v>0</v>
      </c>
    </row>
    <row r="35" spans="1:18" x14ac:dyDescent="0.25">
      <c r="A35" s="540" t="str">
        <f t="shared" si="0"/>
        <v>4,14,1,2,0,0,0</v>
      </c>
      <c r="B35" s="116">
        <v>4</v>
      </c>
      <c r="C35" s="116">
        <v>14</v>
      </c>
      <c r="D35" s="116">
        <v>1</v>
      </c>
      <c r="E35" s="116">
        <v>2</v>
      </c>
      <c r="K35" s="116" t="s">
        <v>3849</v>
      </c>
      <c r="P35" s="116">
        <f>'Formato 4'!B66</f>
        <v>0</v>
      </c>
      <c r="Q35" s="116">
        <f>'Formato 4'!C66</f>
        <v>0</v>
      </c>
      <c r="R35" s="116">
        <f>'Formato 4'!D66</f>
        <v>0</v>
      </c>
    </row>
    <row r="36" spans="1:18" x14ac:dyDescent="0.25">
      <c r="A36" s="540" t="str">
        <f t="shared" si="0"/>
        <v>4,15,0,0,0,0,0</v>
      </c>
      <c r="B36" s="116">
        <v>4</v>
      </c>
      <c r="C36" s="116">
        <v>15</v>
      </c>
      <c r="I36" s="116" t="s">
        <v>3830</v>
      </c>
      <c r="P36" s="116">
        <f>'Formato 4'!B68</f>
        <v>0</v>
      </c>
      <c r="Q36" s="116">
        <f>'Formato 4'!C68</f>
        <v>0</v>
      </c>
      <c r="R36" s="116">
        <f>'Formato 4'!D68</f>
        <v>0</v>
      </c>
    </row>
    <row r="37" spans="1:18" x14ac:dyDescent="0.25">
      <c r="A37" s="540" t="str">
        <f t="shared" si="0"/>
        <v>4,16,0,0,0,0,0</v>
      </c>
      <c r="B37" s="116">
        <v>4</v>
      </c>
      <c r="C37" s="116">
        <v>16</v>
      </c>
      <c r="I37" s="116" t="s">
        <v>3833</v>
      </c>
      <c r="Q37" s="116">
        <f>'Formato 4'!C70</f>
        <v>0</v>
      </c>
      <c r="R37" s="116">
        <f>'Formato 4'!D70</f>
        <v>0</v>
      </c>
    </row>
    <row r="38" spans="1:18" x14ac:dyDescent="0.25">
      <c r="A38" s="540" t="str">
        <f t="shared" si="0"/>
        <v>4,17,0,0,0,0,0</v>
      </c>
      <c r="B38" s="116">
        <v>4</v>
      </c>
      <c r="C38" s="116">
        <v>17</v>
      </c>
      <c r="I38" s="116" t="s">
        <v>3850</v>
      </c>
      <c r="P38" s="116">
        <f>'Formato 4'!B72</f>
        <v>0</v>
      </c>
      <c r="Q38" s="116">
        <f>'Formato 4'!C72</f>
        <v>0</v>
      </c>
      <c r="R38" s="116">
        <f>'Formato 4'!D72</f>
        <v>0</v>
      </c>
    </row>
    <row r="39" spans="1:18" x14ac:dyDescent="0.25">
      <c r="A39" s="540" t="str">
        <f t="shared" si="0"/>
        <v>4,18,0,0,0,0,0</v>
      </c>
      <c r="B39" s="116">
        <v>4</v>
      </c>
      <c r="C39" s="116">
        <v>18</v>
      </c>
      <c r="I39" s="116" t="s">
        <v>3851</v>
      </c>
      <c r="P39" s="116">
        <f>'Formato 4'!B74</f>
        <v>0</v>
      </c>
      <c r="Q39" s="116">
        <f>'Formato 4'!C74</f>
        <v>0</v>
      </c>
      <c r="R39" s="116">
        <f>'Formato 4'!D74</f>
        <v>0</v>
      </c>
    </row>
  </sheetData>
  <sheetProtection algorithmName="SHA-512" hashValue="FWq6HQIhRQU91yFWraGbQtxcmY+Jk5Ul0Lpg8F12dbliLjDgg5a0mTscxikmPRjxLIeWWTS9PEP8rEaLmUFMxw==" saltValue="wWlXv3W2SwsVHeC+8md2qw==" spinCount="100000" sheet="1" objects="1" scenarios="1"/>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41644-C882-4028-AB6A-52716C65FCA3}">
  <sheetPr codeName="Hoja51">
    <pageSetUpPr fitToPage="1"/>
  </sheetPr>
  <dimension ref="A1:H76"/>
  <sheetViews>
    <sheetView showGridLines="0" zoomScale="85" zoomScaleNormal="85" workbookViewId="0">
      <selection activeCell="F13" sqref="F13"/>
    </sheetView>
  </sheetViews>
  <sheetFormatPr baseColWidth="10" defaultColWidth="0" defaultRowHeight="15" customHeight="1" zeroHeight="1" x14ac:dyDescent="0.25"/>
  <cols>
    <col min="1" max="1" width="108.33203125" style="116" customWidth="1"/>
    <col min="2" max="7" width="24.1640625" style="116" customWidth="1"/>
    <col min="8" max="8" width="0" style="116" hidden="1" customWidth="1"/>
    <col min="9" max="16384" width="12.5" style="116" hidden="1"/>
  </cols>
  <sheetData>
    <row r="1" spans="1:8" s="589" customFormat="1" ht="37.5" customHeight="1" x14ac:dyDescent="0.2">
      <c r="A1" s="828" t="s">
        <v>3852</v>
      </c>
      <c r="B1" s="828"/>
      <c r="C1" s="828"/>
      <c r="D1" s="828"/>
      <c r="E1" s="828"/>
      <c r="F1" s="828"/>
      <c r="G1" s="828"/>
    </row>
    <row r="2" spans="1:8" x14ac:dyDescent="0.25">
      <c r="A2" s="810" t="str">
        <f>ENTE_PUBLICO_A</f>
        <v>INSTITUTO MUNICIPAL DE VIVIENDA DE IRAPUATO, GTO., Gobierno del Estado de Guanajuato (a)</v>
      </c>
      <c r="B2" s="811"/>
      <c r="C2" s="811"/>
      <c r="D2" s="811"/>
      <c r="E2" s="811"/>
      <c r="F2" s="811"/>
      <c r="G2" s="812"/>
    </row>
    <row r="3" spans="1:8" x14ac:dyDescent="0.25">
      <c r="A3" s="813" t="s">
        <v>3853</v>
      </c>
      <c r="B3" s="814"/>
      <c r="C3" s="814"/>
      <c r="D3" s="814"/>
      <c r="E3" s="814"/>
      <c r="F3" s="814"/>
      <c r="G3" s="815"/>
    </row>
    <row r="4" spans="1:8" x14ac:dyDescent="0.25">
      <c r="A4" s="816" t="str">
        <f>TRIMESTRE</f>
        <v>Del 1 de enero al 31 de diciembre de 2021 (b)</v>
      </c>
      <c r="B4" s="817"/>
      <c r="C4" s="817"/>
      <c r="D4" s="817"/>
      <c r="E4" s="817"/>
      <c r="F4" s="817"/>
      <c r="G4" s="818"/>
    </row>
    <row r="5" spans="1:8" x14ac:dyDescent="0.25">
      <c r="A5" s="819" t="s">
        <v>3549</v>
      </c>
      <c r="B5" s="820"/>
      <c r="C5" s="820"/>
      <c r="D5" s="820"/>
      <c r="E5" s="820"/>
      <c r="F5" s="820"/>
      <c r="G5" s="821"/>
    </row>
    <row r="6" spans="1:8" x14ac:dyDescent="0.25">
      <c r="A6" s="825" t="s">
        <v>3854</v>
      </c>
      <c r="B6" s="827" t="s">
        <v>3855</v>
      </c>
      <c r="C6" s="827"/>
      <c r="D6" s="827"/>
      <c r="E6" s="827"/>
      <c r="F6" s="827"/>
      <c r="G6" s="827" t="s">
        <v>3856</v>
      </c>
    </row>
    <row r="7" spans="1:8" ht="30" x14ac:dyDescent="0.25">
      <c r="A7" s="826"/>
      <c r="B7" s="619" t="s">
        <v>3857</v>
      </c>
      <c r="C7" s="575" t="s">
        <v>765</v>
      </c>
      <c r="D7" s="619" t="s">
        <v>738</v>
      </c>
      <c r="E7" s="619" t="s">
        <v>739</v>
      </c>
      <c r="F7" s="619" t="s">
        <v>740</v>
      </c>
      <c r="G7" s="827"/>
    </row>
    <row r="8" spans="1:8" x14ac:dyDescent="0.25">
      <c r="A8" s="620" t="s">
        <v>3825</v>
      </c>
      <c r="B8" s="568"/>
      <c r="C8" s="568"/>
      <c r="D8" s="568"/>
      <c r="E8" s="568"/>
      <c r="F8" s="568"/>
      <c r="G8" s="568"/>
    </row>
    <row r="9" spans="1:8" x14ac:dyDescent="0.25">
      <c r="A9" s="600" t="s">
        <v>3858</v>
      </c>
      <c r="B9" s="552"/>
      <c r="C9" s="552"/>
      <c r="D9" s="552"/>
      <c r="E9" s="552"/>
      <c r="F9" s="552"/>
      <c r="G9" s="552"/>
      <c r="H9" s="621"/>
    </row>
    <row r="10" spans="1:8" x14ac:dyDescent="0.25">
      <c r="A10" s="600" t="s">
        <v>3859</v>
      </c>
      <c r="B10" s="552"/>
      <c r="C10" s="552"/>
      <c r="D10" s="552"/>
      <c r="E10" s="552"/>
      <c r="F10" s="552"/>
      <c r="G10" s="552"/>
    </row>
    <row r="11" spans="1:8" x14ac:dyDescent="0.25">
      <c r="A11" s="600" t="s">
        <v>3860</v>
      </c>
      <c r="B11" s="552"/>
      <c r="C11" s="552"/>
      <c r="D11" s="552"/>
      <c r="E11" s="552"/>
      <c r="F11" s="552"/>
      <c r="G11" s="552"/>
    </row>
    <row r="12" spans="1:8" x14ac:dyDescent="0.25">
      <c r="A12" s="600" t="s">
        <v>3861</v>
      </c>
      <c r="B12" s="552"/>
      <c r="C12" s="552"/>
      <c r="D12" s="552"/>
      <c r="E12" s="552"/>
      <c r="F12" s="552"/>
      <c r="G12" s="552"/>
    </row>
    <row r="13" spans="1:8" x14ac:dyDescent="0.25">
      <c r="A13" s="600" t="s">
        <v>3862</v>
      </c>
      <c r="B13" s="553">
        <v>400000</v>
      </c>
      <c r="C13" s="553">
        <v>-25000</v>
      </c>
      <c r="D13" s="553">
        <f>+B13+C13</f>
        <v>375000</v>
      </c>
      <c r="E13" s="553">
        <v>537851.24</v>
      </c>
      <c r="F13" s="553">
        <v>537851.24</v>
      </c>
      <c r="G13" s="553">
        <f>+F13-B13</f>
        <v>137851.24</v>
      </c>
    </row>
    <row r="14" spans="1:8" x14ac:dyDescent="0.25">
      <c r="A14" s="600" t="s">
        <v>3863</v>
      </c>
      <c r="B14" s="552"/>
      <c r="C14" s="552"/>
      <c r="D14" s="553">
        <f t="shared" ref="D14:D40" si="0">+B14+C14</f>
        <v>0</v>
      </c>
      <c r="E14" s="552">
        <v>0</v>
      </c>
      <c r="F14" s="552">
        <v>0</v>
      </c>
      <c r="G14" s="552">
        <v>0</v>
      </c>
    </row>
    <row r="15" spans="1:8" x14ac:dyDescent="0.25">
      <c r="A15" s="600" t="s">
        <v>3864</v>
      </c>
      <c r="B15" s="553">
        <v>24647887.579999998</v>
      </c>
      <c r="C15" s="553">
        <v>-2975000</v>
      </c>
      <c r="D15" s="553">
        <f t="shared" si="0"/>
        <v>21672887.579999998</v>
      </c>
      <c r="E15" s="553">
        <v>4448499.13</v>
      </c>
      <c r="F15" s="553">
        <v>4448499.13</v>
      </c>
      <c r="G15" s="553">
        <f>+F15-B15</f>
        <v>-20199388.449999999</v>
      </c>
    </row>
    <row r="16" spans="1:8" x14ac:dyDescent="0.25">
      <c r="A16" s="622" t="s">
        <v>3865</v>
      </c>
      <c r="B16" s="552">
        <f>SUM(B17:B27)</f>
        <v>0</v>
      </c>
      <c r="C16" s="552">
        <f t="shared" ref="C16:F16" si="1">SUM(C17:C27)</f>
        <v>0</v>
      </c>
      <c r="D16" s="553"/>
      <c r="E16" s="552">
        <f t="shared" si="1"/>
        <v>0</v>
      </c>
      <c r="F16" s="552">
        <f t="shared" si="1"/>
        <v>0</v>
      </c>
      <c r="G16" s="552">
        <f>SUM(G17:G27)</f>
        <v>0</v>
      </c>
    </row>
    <row r="17" spans="1:7" x14ac:dyDescent="0.25">
      <c r="A17" s="623" t="s">
        <v>3866</v>
      </c>
      <c r="B17" s="552"/>
      <c r="C17" s="552"/>
      <c r="D17" s="553"/>
      <c r="E17" s="552"/>
      <c r="F17" s="552"/>
      <c r="G17" s="552"/>
    </row>
    <row r="18" spans="1:7" x14ac:dyDescent="0.25">
      <c r="A18" s="623" t="s">
        <v>3867</v>
      </c>
      <c r="B18" s="552"/>
      <c r="C18" s="552"/>
      <c r="D18" s="553"/>
      <c r="E18" s="552"/>
      <c r="F18" s="552"/>
      <c r="G18" s="552"/>
    </row>
    <row r="19" spans="1:7" x14ac:dyDescent="0.25">
      <c r="A19" s="623" t="s">
        <v>3868</v>
      </c>
      <c r="B19" s="552"/>
      <c r="C19" s="552"/>
      <c r="D19" s="553"/>
      <c r="E19" s="552"/>
      <c r="F19" s="552"/>
      <c r="G19" s="552"/>
    </row>
    <row r="20" spans="1:7" x14ac:dyDescent="0.25">
      <c r="A20" s="623" t="s">
        <v>3869</v>
      </c>
      <c r="B20" s="552"/>
      <c r="C20" s="552"/>
      <c r="D20" s="553"/>
      <c r="E20" s="552"/>
      <c r="F20" s="552"/>
      <c r="G20" s="552"/>
    </row>
    <row r="21" spans="1:7" x14ac:dyDescent="0.25">
      <c r="A21" s="623" t="s">
        <v>3870</v>
      </c>
      <c r="B21" s="552"/>
      <c r="C21" s="552"/>
      <c r="D21" s="553"/>
      <c r="E21" s="552"/>
      <c r="F21" s="552"/>
      <c r="G21" s="552"/>
    </row>
    <row r="22" spans="1:7" x14ac:dyDescent="0.25">
      <c r="A22" s="623" t="s">
        <v>3871</v>
      </c>
      <c r="B22" s="552"/>
      <c r="C22" s="552"/>
      <c r="D22" s="553"/>
      <c r="E22" s="552"/>
      <c r="F22" s="552"/>
      <c r="G22" s="552"/>
    </row>
    <row r="23" spans="1:7" x14ac:dyDescent="0.25">
      <c r="A23" s="623" t="s">
        <v>3872</v>
      </c>
      <c r="B23" s="552"/>
      <c r="C23" s="552"/>
      <c r="D23" s="553"/>
      <c r="E23" s="552"/>
      <c r="F23" s="552"/>
      <c r="G23" s="552"/>
    </row>
    <row r="24" spans="1:7" x14ac:dyDescent="0.25">
      <c r="A24" s="623" t="s">
        <v>3873</v>
      </c>
      <c r="B24" s="552"/>
      <c r="C24" s="552"/>
      <c r="D24" s="553"/>
      <c r="E24" s="552"/>
      <c r="F24" s="552"/>
      <c r="G24" s="552"/>
    </row>
    <row r="25" spans="1:7" x14ac:dyDescent="0.25">
      <c r="A25" s="623" t="s">
        <v>3874</v>
      </c>
      <c r="B25" s="552"/>
      <c r="C25" s="552"/>
      <c r="D25" s="553"/>
      <c r="E25" s="552"/>
      <c r="F25" s="552"/>
      <c r="G25" s="552"/>
    </row>
    <row r="26" spans="1:7" x14ac:dyDescent="0.25">
      <c r="A26" s="623" t="s">
        <v>3875</v>
      </c>
      <c r="B26" s="552"/>
      <c r="C26" s="552"/>
      <c r="D26" s="553"/>
      <c r="E26" s="552"/>
      <c r="F26" s="552"/>
      <c r="G26" s="552"/>
    </row>
    <row r="27" spans="1:7" x14ac:dyDescent="0.25">
      <c r="A27" s="623" t="s">
        <v>3876</v>
      </c>
      <c r="B27" s="552"/>
      <c r="C27" s="552"/>
      <c r="D27" s="553"/>
      <c r="E27" s="552"/>
      <c r="F27" s="552"/>
      <c r="G27" s="552"/>
    </row>
    <row r="28" spans="1:7" x14ac:dyDescent="0.25">
      <c r="A28" s="600" t="s">
        <v>3877</v>
      </c>
      <c r="B28" s="552">
        <f>SUM(B29:B33)</f>
        <v>0</v>
      </c>
      <c r="C28" s="552">
        <f t="shared" ref="C28:G28" si="2">SUM(C29:C33)</f>
        <v>0</v>
      </c>
      <c r="D28" s="553"/>
      <c r="E28" s="552">
        <f t="shared" si="2"/>
        <v>0</v>
      </c>
      <c r="F28" s="552">
        <f t="shared" si="2"/>
        <v>0</v>
      </c>
      <c r="G28" s="552">
        <f t="shared" si="2"/>
        <v>0</v>
      </c>
    </row>
    <row r="29" spans="1:7" x14ac:dyDescent="0.25">
      <c r="A29" s="623" t="s">
        <v>3878</v>
      </c>
      <c r="B29" s="552"/>
      <c r="C29" s="552"/>
      <c r="D29" s="553"/>
      <c r="E29" s="552"/>
      <c r="F29" s="552"/>
      <c r="G29" s="552"/>
    </row>
    <row r="30" spans="1:7" x14ac:dyDescent="0.25">
      <c r="A30" s="623" t="s">
        <v>3879</v>
      </c>
      <c r="B30" s="552"/>
      <c r="C30" s="552"/>
      <c r="D30" s="553"/>
      <c r="E30" s="552"/>
      <c r="F30" s="552"/>
      <c r="G30" s="552"/>
    </row>
    <row r="31" spans="1:7" x14ac:dyDescent="0.25">
      <c r="A31" s="623" t="s">
        <v>3880</v>
      </c>
      <c r="B31" s="552"/>
      <c r="C31" s="552"/>
      <c r="D31" s="553"/>
      <c r="E31" s="552"/>
      <c r="F31" s="552"/>
      <c r="G31" s="552"/>
    </row>
    <row r="32" spans="1:7" x14ac:dyDescent="0.25">
      <c r="A32" s="623" t="s">
        <v>3881</v>
      </c>
      <c r="B32" s="552"/>
      <c r="C32" s="552"/>
      <c r="D32" s="553"/>
      <c r="E32" s="552"/>
      <c r="F32" s="552"/>
      <c r="G32" s="552"/>
    </row>
    <row r="33" spans="1:8" x14ac:dyDescent="0.25">
      <c r="A33" s="623" t="s">
        <v>3882</v>
      </c>
      <c r="B33" s="552"/>
      <c r="C33" s="552"/>
      <c r="D33" s="553"/>
      <c r="E33" s="552"/>
      <c r="F33" s="552"/>
      <c r="G33" s="552"/>
    </row>
    <row r="34" spans="1:8" x14ac:dyDescent="0.25">
      <c r="A34" s="600" t="s">
        <v>3883</v>
      </c>
      <c r="B34" s="553">
        <v>0</v>
      </c>
      <c r="C34" s="553">
        <v>0</v>
      </c>
      <c r="D34" s="553">
        <f t="shared" si="0"/>
        <v>0</v>
      </c>
      <c r="E34" s="553">
        <v>0</v>
      </c>
      <c r="F34" s="553">
        <v>0</v>
      </c>
      <c r="G34" s="553">
        <f>+F34-B34</f>
        <v>0</v>
      </c>
    </row>
    <row r="35" spans="1:8" x14ac:dyDescent="0.25">
      <c r="A35" s="600" t="s">
        <v>3884</v>
      </c>
      <c r="B35" s="553"/>
      <c r="C35" s="553"/>
      <c r="D35" s="553">
        <f t="shared" si="0"/>
        <v>0</v>
      </c>
      <c r="E35" s="553"/>
      <c r="F35" s="553"/>
      <c r="G35" s="553">
        <v>0</v>
      </c>
    </row>
    <row r="36" spans="1:8" x14ac:dyDescent="0.25">
      <c r="A36" s="623" t="s">
        <v>3885</v>
      </c>
      <c r="B36" s="552"/>
      <c r="C36" s="552"/>
      <c r="D36" s="553">
        <f t="shared" si="0"/>
        <v>0</v>
      </c>
      <c r="E36" s="552"/>
      <c r="F36" s="552"/>
      <c r="G36" s="553">
        <v>0</v>
      </c>
    </row>
    <row r="37" spans="1:8" x14ac:dyDescent="0.25">
      <c r="A37" s="600" t="s">
        <v>3886</v>
      </c>
      <c r="B37" s="552">
        <f>B38+B39</f>
        <v>0</v>
      </c>
      <c r="C37" s="553">
        <f>+C38+C39</f>
        <v>4260446.6500000004</v>
      </c>
      <c r="D37" s="553">
        <f t="shared" si="0"/>
        <v>4260446.6500000004</v>
      </c>
      <c r="E37" s="552">
        <f t="shared" ref="E37:G37" si="3">E38+E39</f>
        <v>0</v>
      </c>
      <c r="F37" s="552">
        <f t="shared" si="3"/>
        <v>0</v>
      </c>
      <c r="G37" s="552">
        <f t="shared" si="3"/>
        <v>0</v>
      </c>
    </row>
    <row r="38" spans="1:8" x14ac:dyDescent="0.25">
      <c r="A38" s="623" t="s">
        <v>3887</v>
      </c>
      <c r="B38" s="552"/>
      <c r="C38" s="552"/>
      <c r="D38" s="553">
        <f t="shared" si="0"/>
        <v>0</v>
      </c>
      <c r="E38" s="552"/>
      <c r="F38" s="552"/>
      <c r="G38" s="552"/>
    </row>
    <row r="39" spans="1:8" x14ac:dyDescent="0.25">
      <c r="A39" s="623" t="s">
        <v>3888</v>
      </c>
      <c r="B39" s="552">
        <v>0</v>
      </c>
      <c r="C39" s="553">
        <v>4260446.6500000004</v>
      </c>
      <c r="D39" s="553">
        <v>4260446.6500000004</v>
      </c>
      <c r="E39" s="552">
        <v>0</v>
      </c>
      <c r="F39" s="552">
        <v>0</v>
      </c>
      <c r="G39" s="552">
        <v>0</v>
      </c>
    </row>
    <row r="40" spans="1:8" x14ac:dyDescent="0.25">
      <c r="A40" s="549"/>
      <c r="B40" s="552"/>
      <c r="C40" s="552"/>
      <c r="D40" s="553">
        <f t="shared" si="0"/>
        <v>0</v>
      </c>
      <c r="E40" s="552"/>
      <c r="F40" s="552"/>
      <c r="G40" s="552"/>
    </row>
    <row r="41" spans="1:8" x14ac:dyDescent="0.25">
      <c r="A41" s="559" t="s">
        <v>3889</v>
      </c>
      <c r="B41" s="580">
        <f t="shared" ref="B41:G41" si="4">+B13+B15+B34+B37</f>
        <v>25047887.579999998</v>
      </c>
      <c r="C41" s="580">
        <f t="shared" si="4"/>
        <v>1260446.6500000004</v>
      </c>
      <c r="D41" s="580">
        <f>+D13+D15+D34+D37</f>
        <v>26308334.229999997</v>
      </c>
      <c r="E41" s="580">
        <f t="shared" si="4"/>
        <v>4986350.37</v>
      </c>
      <c r="F41" s="580">
        <f t="shared" si="4"/>
        <v>4986350.37</v>
      </c>
      <c r="G41" s="580">
        <f t="shared" si="4"/>
        <v>-20061537.210000001</v>
      </c>
    </row>
    <row r="42" spans="1:8" x14ac:dyDescent="0.25">
      <c r="A42" s="559" t="s">
        <v>3890</v>
      </c>
      <c r="B42" s="592"/>
      <c r="C42" s="592"/>
      <c r="D42" s="592"/>
      <c r="E42" s="592"/>
      <c r="F42" s="592"/>
      <c r="G42" s="560">
        <f>IF(G41&gt;0,G41,0)</f>
        <v>0</v>
      </c>
      <c r="H42" s="621"/>
    </row>
    <row r="43" spans="1:8" x14ac:dyDescent="0.25">
      <c r="A43" s="549"/>
      <c r="B43" s="549"/>
      <c r="C43" s="549"/>
      <c r="D43" s="549"/>
      <c r="E43" s="549"/>
      <c r="F43" s="549"/>
      <c r="G43" s="549"/>
    </row>
    <row r="44" spans="1:8" x14ac:dyDescent="0.25">
      <c r="A44" s="559" t="s">
        <v>3891</v>
      </c>
      <c r="B44" s="549"/>
      <c r="C44" s="549"/>
      <c r="D44" s="549"/>
      <c r="E44" s="549"/>
      <c r="F44" s="549"/>
      <c r="G44" s="549"/>
    </row>
    <row r="45" spans="1:8" x14ac:dyDescent="0.25">
      <c r="A45" s="600" t="s">
        <v>3892</v>
      </c>
      <c r="B45" s="552">
        <f>SUM(B46:B53)</f>
        <v>0</v>
      </c>
      <c r="C45" s="552">
        <f t="shared" ref="C45:G45" si="5">SUM(C46:C53)</f>
        <v>0</v>
      </c>
      <c r="D45" s="552">
        <f t="shared" si="5"/>
        <v>0</v>
      </c>
      <c r="E45" s="552">
        <f t="shared" si="5"/>
        <v>0</v>
      </c>
      <c r="F45" s="552">
        <f t="shared" si="5"/>
        <v>0</v>
      </c>
      <c r="G45" s="552">
        <f t="shared" si="5"/>
        <v>0</v>
      </c>
    </row>
    <row r="46" spans="1:8" x14ac:dyDescent="0.25">
      <c r="A46" s="624" t="s">
        <v>3893</v>
      </c>
      <c r="B46" s="552"/>
      <c r="C46" s="552"/>
      <c r="D46" s="552"/>
      <c r="E46" s="552"/>
      <c r="F46" s="552"/>
      <c r="G46" s="552"/>
    </row>
    <row r="47" spans="1:8" x14ac:dyDescent="0.25">
      <c r="A47" s="624" t="s">
        <v>3894</v>
      </c>
      <c r="B47" s="552"/>
      <c r="C47" s="552"/>
      <c r="D47" s="552"/>
      <c r="E47" s="552"/>
      <c r="F47" s="552"/>
      <c r="G47" s="552"/>
    </row>
    <row r="48" spans="1:8" x14ac:dyDescent="0.25">
      <c r="A48" s="624" t="s">
        <v>3895</v>
      </c>
      <c r="B48" s="552"/>
      <c r="C48" s="552"/>
      <c r="D48" s="552"/>
      <c r="E48" s="552"/>
      <c r="F48" s="552"/>
      <c r="G48" s="552"/>
    </row>
    <row r="49" spans="1:7" ht="30" x14ac:dyDescent="0.25">
      <c r="A49" s="624" t="s">
        <v>3896</v>
      </c>
      <c r="B49" s="552"/>
      <c r="C49" s="552"/>
      <c r="D49" s="552"/>
      <c r="E49" s="552"/>
      <c r="F49" s="552"/>
      <c r="G49" s="552"/>
    </row>
    <row r="50" spans="1:7" x14ac:dyDescent="0.25">
      <c r="A50" s="624" t="s">
        <v>3897</v>
      </c>
      <c r="B50" s="552"/>
      <c r="C50" s="552"/>
      <c r="D50" s="552"/>
      <c r="E50" s="552"/>
      <c r="F50" s="552"/>
      <c r="G50" s="552"/>
    </row>
    <row r="51" spans="1:7" x14ac:dyDescent="0.25">
      <c r="A51" s="624" t="s">
        <v>3898</v>
      </c>
      <c r="B51" s="552"/>
      <c r="C51" s="552"/>
      <c r="D51" s="552"/>
      <c r="E51" s="552"/>
      <c r="F51" s="552"/>
      <c r="G51" s="552"/>
    </row>
    <row r="52" spans="1:7" x14ac:dyDescent="0.25">
      <c r="A52" s="625" t="s">
        <v>3899</v>
      </c>
      <c r="B52" s="552"/>
      <c r="C52" s="552"/>
      <c r="D52" s="552"/>
      <c r="E52" s="552"/>
      <c r="F52" s="552"/>
      <c r="G52" s="552"/>
    </row>
    <row r="53" spans="1:7" x14ac:dyDescent="0.25">
      <c r="A53" s="623" t="s">
        <v>3900</v>
      </c>
      <c r="B53" s="552"/>
      <c r="C53" s="552"/>
      <c r="D53" s="552"/>
      <c r="E53" s="552"/>
      <c r="F53" s="552"/>
      <c r="G53" s="552"/>
    </row>
    <row r="54" spans="1:7" x14ac:dyDescent="0.25">
      <c r="A54" s="600" t="s">
        <v>3901</v>
      </c>
      <c r="B54" s="552">
        <f>SUM(B55:B58)</f>
        <v>0</v>
      </c>
      <c r="C54" s="552">
        <f t="shared" ref="C54:G54" si="6">SUM(C55:C58)</f>
        <v>0</v>
      </c>
      <c r="D54" s="552">
        <f t="shared" si="6"/>
        <v>0</v>
      </c>
      <c r="E54" s="552">
        <f t="shared" si="6"/>
        <v>0</v>
      </c>
      <c r="F54" s="552">
        <f t="shared" si="6"/>
        <v>0</v>
      </c>
      <c r="G54" s="552">
        <f t="shared" si="6"/>
        <v>0</v>
      </c>
    </row>
    <row r="55" spans="1:7" x14ac:dyDescent="0.25">
      <c r="A55" s="625" t="s">
        <v>3902</v>
      </c>
      <c r="B55" s="552"/>
      <c r="C55" s="552"/>
      <c r="D55" s="552"/>
      <c r="E55" s="552"/>
      <c r="F55" s="552"/>
      <c r="G55" s="552"/>
    </row>
    <row r="56" spans="1:7" x14ac:dyDescent="0.25">
      <c r="A56" s="624" t="s">
        <v>3903</v>
      </c>
      <c r="B56" s="552"/>
      <c r="C56" s="552"/>
      <c r="D56" s="552"/>
      <c r="E56" s="552"/>
      <c r="F56" s="552"/>
      <c r="G56" s="552"/>
    </row>
    <row r="57" spans="1:7" x14ac:dyDescent="0.25">
      <c r="A57" s="624" t="s">
        <v>3904</v>
      </c>
      <c r="B57" s="552"/>
      <c r="C57" s="552"/>
      <c r="D57" s="552"/>
      <c r="E57" s="552"/>
      <c r="F57" s="552"/>
      <c r="G57" s="552"/>
    </row>
    <row r="58" spans="1:7" x14ac:dyDescent="0.25">
      <c r="A58" s="625" t="s">
        <v>3905</v>
      </c>
      <c r="B58" s="552"/>
      <c r="C58" s="552"/>
      <c r="D58" s="552"/>
      <c r="E58" s="552"/>
      <c r="F58" s="552"/>
      <c r="G58" s="552"/>
    </row>
    <row r="59" spans="1:7" x14ac:dyDescent="0.25">
      <c r="A59" s="600" t="s">
        <v>3906</v>
      </c>
      <c r="B59" s="552">
        <f>SUM(B60:B61)</f>
        <v>0</v>
      </c>
      <c r="C59" s="552">
        <f t="shared" ref="C59:G59" si="7">SUM(C60:C61)</f>
        <v>0</v>
      </c>
      <c r="D59" s="552">
        <f t="shared" si="7"/>
        <v>0</v>
      </c>
      <c r="E59" s="552">
        <f t="shared" si="7"/>
        <v>0</v>
      </c>
      <c r="F59" s="552">
        <f t="shared" si="7"/>
        <v>0</v>
      </c>
      <c r="G59" s="552">
        <f t="shared" si="7"/>
        <v>0</v>
      </c>
    </row>
    <row r="60" spans="1:7" x14ac:dyDescent="0.25">
      <c r="A60" s="624" t="s">
        <v>3907</v>
      </c>
      <c r="B60" s="552"/>
      <c r="C60" s="552"/>
      <c r="D60" s="552"/>
      <c r="E60" s="552"/>
      <c r="F60" s="552"/>
      <c r="G60" s="552"/>
    </row>
    <row r="61" spans="1:7" x14ac:dyDescent="0.25">
      <c r="A61" s="624" t="s">
        <v>3908</v>
      </c>
      <c r="B61" s="552"/>
      <c r="C61" s="552"/>
      <c r="D61" s="552"/>
      <c r="E61" s="552"/>
      <c r="F61" s="552"/>
      <c r="G61" s="552"/>
    </row>
    <row r="62" spans="1:7" x14ac:dyDescent="0.25">
      <c r="A62" s="600" t="s">
        <v>3909</v>
      </c>
      <c r="B62" s="553"/>
      <c r="C62" s="553"/>
      <c r="D62" s="553"/>
      <c r="E62" s="553"/>
      <c r="F62" s="553"/>
      <c r="G62" s="553"/>
    </row>
    <row r="63" spans="1:7" x14ac:dyDescent="0.25">
      <c r="A63" s="600" t="s">
        <v>3910</v>
      </c>
      <c r="B63" s="552"/>
      <c r="C63" s="552"/>
      <c r="D63" s="552"/>
      <c r="E63" s="552"/>
      <c r="F63" s="552"/>
      <c r="G63" s="552"/>
    </row>
    <row r="64" spans="1:7" x14ac:dyDescent="0.25">
      <c r="A64" s="549"/>
      <c r="B64" s="549"/>
      <c r="C64" s="549"/>
      <c r="D64" s="549"/>
      <c r="E64" s="549"/>
      <c r="F64" s="549"/>
      <c r="G64" s="549"/>
    </row>
    <row r="65" spans="1:7" x14ac:dyDescent="0.25">
      <c r="A65" s="559" t="s">
        <v>3911</v>
      </c>
      <c r="B65" s="560">
        <f>B45+B54+B59+B62+B63</f>
        <v>0</v>
      </c>
      <c r="C65" s="560">
        <f t="shared" ref="C65:G65" si="8">C45+C54+C59+C62+C63</f>
        <v>0</v>
      </c>
      <c r="D65" s="560"/>
      <c r="E65" s="560">
        <f t="shared" si="8"/>
        <v>0</v>
      </c>
      <c r="F65" s="560">
        <f t="shared" si="8"/>
        <v>0</v>
      </c>
      <c r="G65" s="560">
        <f t="shared" si="8"/>
        <v>0</v>
      </c>
    </row>
    <row r="66" spans="1:7" x14ac:dyDescent="0.25">
      <c r="A66" s="549"/>
      <c r="B66" s="549"/>
      <c r="C66" s="549"/>
      <c r="D66" s="549"/>
      <c r="E66" s="549"/>
      <c r="F66" s="549"/>
      <c r="G66" s="549"/>
    </row>
    <row r="67" spans="1:7" x14ac:dyDescent="0.25">
      <c r="A67" s="559" t="s">
        <v>3912</v>
      </c>
      <c r="B67" s="560">
        <f>B68</f>
        <v>0</v>
      </c>
      <c r="C67" s="560">
        <f t="shared" ref="C67:G67" si="9">C68</f>
        <v>0</v>
      </c>
      <c r="D67" s="560">
        <f t="shared" si="9"/>
        <v>0</v>
      </c>
      <c r="E67" s="560">
        <f t="shared" si="9"/>
        <v>0</v>
      </c>
      <c r="F67" s="560">
        <f t="shared" si="9"/>
        <v>0</v>
      </c>
      <c r="G67" s="560">
        <f t="shared" si="9"/>
        <v>0</v>
      </c>
    </row>
    <row r="68" spans="1:7" x14ac:dyDescent="0.25">
      <c r="A68" s="600" t="s">
        <v>3913</v>
      </c>
      <c r="B68" s="552"/>
      <c r="C68" s="552"/>
      <c r="D68" s="552"/>
      <c r="E68" s="552"/>
      <c r="F68" s="552"/>
      <c r="G68" s="552"/>
    </row>
    <row r="69" spans="1:7" x14ac:dyDescent="0.25">
      <c r="A69" s="549"/>
      <c r="B69" s="549"/>
      <c r="C69" s="549"/>
      <c r="D69" s="549"/>
      <c r="E69" s="549"/>
      <c r="F69" s="549"/>
      <c r="G69" s="549"/>
    </row>
    <row r="70" spans="1:7" x14ac:dyDescent="0.25">
      <c r="A70" s="559" t="s">
        <v>3914</v>
      </c>
      <c r="B70" s="560">
        <f>B41+B65+B67</f>
        <v>25047887.579999998</v>
      </c>
      <c r="C70" s="560">
        <f t="shared" ref="C70:G70" si="10">C41+C65+C67</f>
        <v>1260446.6500000004</v>
      </c>
      <c r="D70" s="560">
        <f t="shared" si="10"/>
        <v>26308334.229999997</v>
      </c>
      <c r="E70" s="560">
        <f t="shared" si="10"/>
        <v>4986350.37</v>
      </c>
      <c r="F70" s="560">
        <f t="shared" si="10"/>
        <v>4986350.37</v>
      </c>
      <c r="G70" s="560">
        <f t="shared" si="10"/>
        <v>-20061537.210000001</v>
      </c>
    </row>
    <row r="71" spans="1:7" x14ac:dyDescent="0.25">
      <c r="A71" s="549"/>
      <c r="B71" s="549"/>
      <c r="C71" s="549"/>
      <c r="D71" s="549"/>
      <c r="E71" s="549"/>
      <c r="F71" s="549"/>
      <c r="G71" s="549"/>
    </row>
    <row r="72" spans="1:7" x14ac:dyDescent="0.25">
      <c r="A72" s="559" t="s">
        <v>3915</v>
      </c>
      <c r="B72" s="549"/>
      <c r="C72" s="549"/>
      <c r="D72" s="549"/>
      <c r="E72" s="549"/>
      <c r="F72" s="549"/>
      <c r="G72" s="549"/>
    </row>
    <row r="73" spans="1:7" x14ac:dyDescent="0.25">
      <c r="A73" s="626" t="s">
        <v>3916</v>
      </c>
      <c r="B73" s="552"/>
      <c r="C73" s="552"/>
      <c r="D73" s="552"/>
      <c r="E73" s="552"/>
      <c r="F73" s="552"/>
      <c r="G73" s="552"/>
    </row>
    <row r="74" spans="1:7" ht="30" x14ac:dyDescent="0.25">
      <c r="A74" s="626" t="s">
        <v>3917</v>
      </c>
      <c r="B74" s="552"/>
      <c r="C74" s="552"/>
      <c r="D74" s="552"/>
      <c r="E74" s="552"/>
      <c r="F74" s="552"/>
      <c r="G74" s="552"/>
    </row>
    <row r="75" spans="1:7" x14ac:dyDescent="0.25">
      <c r="A75" s="607" t="s">
        <v>3918</v>
      </c>
      <c r="B75" s="560">
        <f>B73+B74</f>
        <v>0</v>
      </c>
      <c r="C75" s="560">
        <f t="shared" ref="C75:G75" si="11">C73+C74</f>
        <v>0</v>
      </c>
      <c r="D75" s="560">
        <f t="shared" si="11"/>
        <v>0</v>
      </c>
      <c r="E75" s="560">
        <f t="shared" si="11"/>
        <v>0</v>
      </c>
      <c r="F75" s="560">
        <f t="shared" si="11"/>
        <v>0</v>
      </c>
      <c r="G75" s="560">
        <f t="shared" si="11"/>
        <v>0</v>
      </c>
    </row>
    <row r="76" spans="1:7" x14ac:dyDescent="0.25">
      <c r="A76" s="597"/>
      <c r="B76" s="587"/>
      <c r="C76" s="587"/>
      <c r="D76" s="587"/>
      <c r="E76" s="587"/>
      <c r="F76" s="587"/>
      <c r="G76" s="587"/>
    </row>
  </sheetData>
  <sheetProtection password="D9CF" sheet="1" objects="1" scenarios="1"/>
  <mergeCells count="8">
    <mergeCell ref="A6:A7"/>
    <mergeCell ref="G6:G7"/>
    <mergeCell ref="B6:F6"/>
    <mergeCell ref="A1:G1"/>
    <mergeCell ref="A2:G2"/>
    <mergeCell ref="A3:G3"/>
    <mergeCell ref="A4:G4"/>
    <mergeCell ref="A5:G5"/>
  </mergeCells>
  <dataValidations count="1">
    <dataValidation type="decimal" allowBlank="1" showInputMessage="1" showErrorMessage="1" sqref="B9:G75" xr:uid="{00000000-0002-0000-3C00-000000000000}">
      <formula1>-1.79769313486231E+100</formula1>
      <formula2>1.79769313486231E+100</formula2>
    </dataValidation>
  </dataValidations>
  <pageMargins left="0.70866141732283472" right="0.70866141732283472" top="0.74803149606299213" bottom="0.74803149606299213" header="0.31496062992125984" footer="0.31496062992125984"/>
  <pageSetup scale="56" fitToHeight="2" orientation="landscape" r:id="rId1"/>
  <extLst>
    <ext xmlns:x14="http://schemas.microsoft.com/office/spreadsheetml/2009/9/main" uri="{CCE6A557-97BC-4b89-ADB6-D9C93CAAB3DF}">
      <x14:dataValidations xmlns:xm="http://schemas.microsoft.com/office/excel/2006/main" count="1">
        <x14:dataValidation type="decimal" allowBlank="1" showInputMessage="1" showErrorMessage="1" error="Solo se aceptan valores numéricos." xr:uid="{00000000-0002-0000-3C00-000001000000}">
          <x14:formula1>
            <xm:f>'Info General'!E33</xm:f>
          </x14:formula1>
          <x14:formula2>
            <xm:f>'Info General'!F33</xm:f>
          </x14:formula2>
          <xm:sqref>H45:XFD62</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C80BA-4B84-4972-A90E-B02CAE238D9A}">
  <sheetPr codeName="Sheet49"/>
  <dimension ref="A1:Y62"/>
  <sheetViews>
    <sheetView workbookViewId="0">
      <selection activeCell="P36" sqref="P36"/>
    </sheetView>
  </sheetViews>
  <sheetFormatPr baseColWidth="10" defaultColWidth="13.33203125" defaultRowHeight="15" customHeight="1" x14ac:dyDescent="0.25"/>
  <cols>
    <col min="1" max="1" width="12.1640625" style="116" bestFit="1" customWidth="1"/>
    <col min="2" max="14" width="3.5" style="116" customWidth="1"/>
    <col min="15" max="15" width="93.83203125" style="116" customWidth="1"/>
    <col min="16" max="16" width="13.33203125" style="116" customWidth="1"/>
    <col min="17" max="17" width="14.83203125" style="116" customWidth="1"/>
    <col min="18" max="18" width="13.1640625" style="116" bestFit="1" customWidth="1"/>
    <col min="19" max="19" width="13.33203125" style="116" customWidth="1"/>
    <col min="20" max="20" width="12.83203125" style="116" bestFit="1" customWidth="1"/>
    <col min="21" max="21" width="11.6640625" style="116" bestFit="1" customWidth="1"/>
    <col min="22" max="22" width="24.1640625" style="116" bestFit="1" customWidth="1"/>
    <col min="23" max="23" width="17.5" style="116" bestFit="1" customWidth="1"/>
    <col min="24" max="24" width="31.83203125" style="116" bestFit="1" customWidth="1"/>
    <col min="25" max="25" width="18.6640625" style="116" bestFit="1" customWidth="1"/>
    <col min="26" max="26" width="13.33203125" style="116" customWidth="1"/>
    <col min="27" max="16384" width="13.33203125" style="116"/>
  </cols>
  <sheetData>
    <row r="1" spans="1:25" x14ac:dyDescent="0.25">
      <c r="A1" s="116" t="s">
        <v>3662</v>
      </c>
      <c r="B1" s="116" t="s">
        <v>3663</v>
      </c>
      <c r="C1" s="116" t="s">
        <v>3664</v>
      </c>
      <c r="D1" s="116" t="s">
        <v>3665</v>
      </c>
      <c r="E1" s="116" t="s">
        <v>3666</v>
      </c>
      <c r="F1" s="116" t="s">
        <v>3667</v>
      </c>
      <c r="G1" s="116" t="s">
        <v>3668</v>
      </c>
      <c r="H1" s="116" t="s">
        <v>3669</v>
      </c>
      <c r="I1" s="116" t="s">
        <v>3670</v>
      </c>
      <c r="P1" s="116" t="s">
        <v>3919</v>
      </c>
      <c r="Q1" s="116" t="s">
        <v>3920</v>
      </c>
      <c r="R1" s="116" t="s">
        <v>3921</v>
      </c>
      <c r="S1" s="116" t="s">
        <v>3822</v>
      </c>
      <c r="T1" s="116" t="s">
        <v>3922</v>
      </c>
      <c r="U1" s="116" t="s">
        <v>3923</v>
      </c>
    </row>
    <row r="2" spans="1:25" x14ac:dyDescent="0.25">
      <c r="A2" s="540" t="str">
        <f t="shared" ref="A2:A62" si="0">IF(LEN(CLEAN(B2))=0,"0",B2)&amp;","&amp;IF(LEN(CLEAN(C2))=0,"0",C2)&amp;","&amp;IF(LEN(CLEAN(D2))=0,"0",D2)&amp;","&amp;IF(LEN(CLEAN(E2))=0,"0",E2)&amp;","&amp;IF(LEN(CLEAN(F2))=0,"0",F2)&amp;","&amp;IF(LEN(CLEAN(G2))=0,"0",G2)&amp;","&amp;IF(LEN(CLEAN(H2))=0,"0",H2)</f>
        <v>5,1,0,0,0,0,0</v>
      </c>
      <c r="B2" s="116">
        <v>5</v>
      </c>
      <c r="C2" s="116">
        <v>1</v>
      </c>
      <c r="I2" s="116" t="s">
        <v>3825</v>
      </c>
      <c r="P2" s="572"/>
      <c r="Q2" s="572"/>
      <c r="R2" s="572"/>
      <c r="S2" s="572"/>
      <c r="T2" s="572"/>
      <c r="U2" s="572"/>
      <c r="V2" s="572"/>
    </row>
    <row r="3" spans="1:25" x14ac:dyDescent="0.25">
      <c r="A3" s="540" t="str">
        <f t="shared" si="0"/>
        <v>5,1,1,0,0,0,0</v>
      </c>
      <c r="B3" s="116">
        <v>5</v>
      </c>
      <c r="C3" s="116">
        <v>1</v>
      </c>
      <c r="D3" s="116">
        <v>1</v>
      </c>
      <c r="J3" s="116" t="s">
        <v>1</v>
      </c>
      <c r="P3" s="572">
        <f>'Formato 5'!B9</f>
        <v>0</v>
      </c>
      <c r="Q3" s="572">
        <f>'Formato 5'!C9</f>
        <v>0</v>
      </c>
      <c r="R3" s="572">
        <f>'Formato 5'!D9</f>
        <v>0</v>
      </c>
      <c r="S3" s="572">
        <f>'Formato 5'!E9</f>
        <v>0</v>
      </c>
      <c r="T3" s="572">
        <f>'Formato 5'!F9</f>
        <v>0</v>
      </c>
      <c r="U3" s="572">
        <f>'Formato 5'!G9</f>
        <v>0</v>
      </c>
      <c r="V3" s="572"/>
    </row>
    <row r="4" spans="1:25" x14ac:dyDescent="0.25">
      <c r="A4" s="540" t="str">
        <f t="shared" si="0"/>
        <v>5,1,2,0,0,0,0</v>
      </c>
      <c r="B4" s="116">
        <v>5</v>
      </c>
      <c r="C4" s="116">
        <v>1</v>
      </c>
      <c r="D4" s="116">
        <v>2</v>
      </c>
      <c r="J4" s="116" t="s">
        <v>35</v>
      </c>
      <c r="P4" s="572">
        <f>'Formato 5'!B10</f>
        <v>0</v>
      </c>
      <c r="Q4" s="572">
        <f>'Formato 5'!C10</f>
        <v>0</v>
      </c>
      <c r="R4" s="572">
        <f>'Formato 5'!D10</f>
        <v>0</v>
      </c>
      <c r="S4" s="572">
        <f>'Formato 5'!E10</f>
        <v>0</v>
      </c>
      <c r="T4" s="572">
        <f>'Formato 5'!F10</f>
        <v>0</v>
      </c>
      <c r="U4" s="572">
        <f>'Formato 5'!G10</f>
        <v>0</v>
      </c>
      <c r="V4" s="572"/>
    </row>
    <row r="5" spans="1:25" x14ac:dyDescent="0.25">
      <c r="A5" s="540" t="str">
        <f t="shared" si="0"/>
        <v>5,1,3,0,0,0,0</v>
      </c>
      <c r="B5" s="116">
        <v>5</v>
      </c>
      <c r="C5" s="116">
        <v>1</v>
      </c>
      <c r="D5" s="116">
        <v>3</v>
      </c>
      <c r="J5" s="116" t="s">
        <v>11</v>
      </c>
      <c r="P5" s="572">
        <f>'Formato 5'!B11</f>
        <v>0</v>
      </c>
      <c r="Q5" s="572">
        <f>'Formato 5'!C11</f>
        <v>0</v>
      </c>
      <c r="R5" s="572">
        <f>'Formato 5'!D11</f>
        <v>0</v>
      </c>
      <c r="S5" s="572">
        <f>'Formato 5'!E11</f>
        <v>0</v>
      </c>
      <c r="T5" s="572">
        <f>'Formato 5'!F11</f>
        <v>0</v>
      </c>
      <c r="U5" s="572">
        <f>'Formato 5'!G11</f>
        <v>0</v>
      </c>
      <c r="V5" s="572"/>
    </row>
    <row r="6" spans="1:25" x14ac:dyDescent="0.25">
      <c r="A6" s="540" t="str">
        <f t="shared" si="0"/>
        <v>5,1,4,0,0,0,0</v>
      </c>
      <c r="B6" s="116">
        <v>5</v>
      </c>
      <c r="C6" s="116">
        <v>1</v>
      </c>
      <c r="D6" s="116">
        <v>4</v>
      </c>
      <c r="J6" s="116" t="s">
        <v>2</v>
      </c>
      <c r="P6" s="572">
        <f>'Formato 5'!B12</f>
        <v>0</v>
      </c>
      <c r="Q6" s="572">
        <f>'Formato 5'!C12</f>
        <v>0</v>
      </c>
      <c r="R6" s="572">
        <f>'Formato 5'!D12</f>
        <v>0</v>
      </c>
      <c r="S6" s="572">
        <f>'Formato 5'!E12</f>
        <v>0</v>
      </c>
      <c r="T6" s="572">
        <f>'Formato 5'!F12</f>
        <v>0</v>
      </c>
      <c r="U6" s="572">
        <f>'Formato 5'!G12</f>
        <v>0</v>
      </c>
      <c r="V6" s="572"/>
      <c r="W6" s="572"/>
      <c r="X6" s="572"/>
      <c r="Y6" s="572"/>
    </row>
    <row r="7" spans="1:25" x14ac:dyDescent="0.25">
      <c r="A7" s="540" t="str">
        <f t="shared" si="0"/>
        <v>5,1,5,0,0,0,0</v>
      </c>
      <c r="B7" s="116">
        <v>5</v>
      </c>
      <c r="C7" s="116">
        <v>1</v>
      </c>
      <c r="D7" s="116">
        <v>5</v>
      </c>
      <c r="J7" s="116" t="s">
        <v>47</v>
      </c>
      <c r="P7" s="572">
        <f>'Formato 5'!B13</f>
        <v>400000</v>
      </c>
      <c r="Q7" s="572">
        <f>'Formato 5'!C13</f>
        <v>-25000</v>
      </c>
      <c r="R7" s="572">
        <f>'Formato 5'!D13</f>
        <v>375000</v>
      </c>
      <c r="S7" s="572">
        <f>'Formato 5'!E13</f>
        <v>537851.24</v>
      </c>
      <c r="T7" s="572">
        <f>'Formato 5'!F13</f>
        <v>537851.24</v>
      </c>
      <c r="U7" s="572">
        <f>'Formato 5'!G13</f>
        <v>137851.24</v>
      </c>
    </row>
    <row r="8" spans="1:25" x14ac:dyDescent="0.25">
      <c r="A8" s="540" t="str">
        <f t="shared" si="0"/>
        <v>5,1,6,0,0,0,0</v>
      </c>
      <c r="B8" s="116">
        <v>5</v>
      </c>
      <c r="C8" s="116">
        <v>1</v>
      </c>
      <c r="D8" s="116">
        <v>6</v>
      </c>
      <c r="J8" s="116" t="s">
        <v>48</v>
      </c>
      <c r="P8" s="572">
        <f>'Formato 5'!B14</f>
        <v>0</v>
      </c>
      <c r="Q8" s="572">
        <f>'Formato 5'!C14</f>
        <v>0</v>
      </c>
      <c r="R8" s="572">
        <f>'Formato 5'!D14</f>
        <v>0</v>
      </c>
      <c r="S8" s="572">
        <f>'Formato 5'!E14</f>
        <v>0</v>
      </c>
      <c r="T8" s="572">
        <f>'Formato 5'!F14</f>
        <v>0</v>
      </c>
      <c r="U8" s="572">
        <f>'Formato 5'!G14</f>
        <v>0</v>
      </c>
    </row>
    <row r="9" spans="1:25" x14ac:dyDescent="0.25">
      <c r="A9" s="540" t="str">
        <f t="shared" si="0"/>
        <v>5,1,7,0,0,0,0</v>
      </c>
      <c r="B9" s="116">
        <v>5</v>
      </c>
      <c r="C9" s="116">
        <v>1</v>
      </c>
      <c r="D9" s="116">
        <v>7</v>
      </c>
      <c r="J9" s="116" t="s">
        <v>866</v>
      </c>
      <c r="P9" s="572">
        <f>'Formato 5'!B15</f>
        <v>24647887.579999998</v>
      </c>
      <c r="Q9" s="572">
        <f>'Formato 5'!C15</f>
        <v>-2975000</v>
      </c>
      <c r="R9" s="572">
        <f>'Formato 5'!D15</f>
        <v>21672887.579999998</v>
      </c>
      <c r="S9" s="572">
        <f>'Formato 5'!E15</f>
        <v>4448499.13</v>
      </c>
      <c r="T9" s="572">
        <f>'Formato 5'!F15</f>
        <v>4448499.13</v>
      </c>
      <c r="U9" s="572">
        <f>'Formato 5'!G15</f>
        <v>-20199388.449999999</v>
      </c>
    </row>
    <row r="10" spans="1:25" x14ac:dyDescent="0.25">
      <c r="A10" s="540" t="str">
        <f t="shared" si="0"/>
        <v>5,1,8,0,0,0,0</v>
      </c>
      <c r="B10" s="116">
        <v>5</v>
      </c>
      <c r="C10" s="116">
        <v>1</v>
      </c>
      <c r="D10" s="116">
        <v>8</v>
      </c>
      <c r="J10" s="116" t="s">
        <v>3</v>
      </c>
      <c r="P10" s="572">
        <f>'Formato 5'!B16</f>
        <v>0</v>
      </c>
      <c r="Q10" s="572">
        <f>'Formato 5'!C16</f>
        <v>0</v>
      </c>
      <c r="R10" s="572">
        <f>'Formato 5'!D16</f>
        <v>0</v>
      </c>
      <c r="S10" s="572">
        <f>'Formato 5'!E16</f>
        <v>0</v>
      </c>
      <c r="T10" s="572">
        <f>'Formato 5'!F16</f>
        <v>0</v>
      </c>
      <c r="U10" s="572">
        <f>'Formato 5'!G16</f>
        <v>0</v>
      </c>
    </row>
    <row r="11" spans="1:25" x14ac:dyDescent="0.25">
      <c r="A11" s="540" t="str">
        <f t="shared" si="0"/>
        <v>5,1,8,1,0,0,0</v>
      </c>
      <c r="B11" s="116">
        <v>5</v>
      </c>
      <c r="C11" s="116">
        <v>1</v>
      </c>
      <c r="D11" s="116">
        <v>8</v>
      </c>
      <c r="E11" s="116">
        <v>1</v>
      </c>
      <c r="K11" s="116" t="s">
        <v>3924</v>
      </c>
      <c r="N11" s="618"/>
      <c r="P11" s="572">
        <f>'Formato 5'!B17</f>
        <v>0</v>
      </c>
      <c r="Q11" s="572">
        <f>'Formato 5'!C17</f>
        <v>0</v>
      </c>
      <c r="R11" s="572">
        <f>'Formato 5'!D17</f>
        <v>0</v>
      </c>
      <c r="S11" s="572">
        <f>'Formato 5'!E17</f>
        <v>0</v>
      </c>
      <c r="T11" s="572">
        <f>'Formato 5'!F17</f>
        <v>0</v>
      </c>
      <c r="U11" s="572">
        <f>'Formato 5'!G17</f>
        <v>0</v>
      </c>
    </row>
    <row r="12" spans="1:25" x14ac:dyDescent="0.25">
      <c r="A12" s="540" t="str">
        <f t="shared" si="0"/>
        <v>5,1,8,2,0,0,0</v>
      </c>
      <c r="B12" s="116">
        <v>5</v>
      </c>
      <c r="C12" s="116">
        <v>1</v>
      </c>
      <c r="D12" s="116">
        <v>8</v>
      </c>
      <c r="E12" s="116">
        <v>2</v>
      </c>
      <c r="K12" s="116" t="s">
        <v>3925</v>
      </c>
      <c r="P12" s="572">
        <f>'Formato 5'!B18</f>
        <v>0</v>
      </c>
      <c r="Q12" s="572">
        <f>'Formato 5'!C18</f>
        <v>0</v>
      </c>
      <c r="R12" s="572">
        <f>'Formato 5'!D18</f>
        <v>0</v>
      </c>
      <c r="S12" s="572">
        <f>'Formato 5'!E18</f>
        <v>0</v>
      </c>
      <c r="T12" s="572">
        <f>'Formato 5'!F18</f>
        <v>0</v>
      </c>
      <c r="U12" s="572">
        <f>'Formato 5'!G18</f>
        <v>0</v>
      </c>
    </row>
    <row r="13" spans="1:25" x14ac:dyDescent="0.25">
      <c r="A13" s="540" t="str">
        <f t="shared" si="0"/>
        <v>5,1,8,3,0,0,0</v>
      </c>
      <c r="B13" s="116">
        <v>5</v>
      </c>
      <c r="C13" s="116">
        <v>1</v>
      </c>
      <c r="D13" s="116">
        <v>8</v>
      </c>
      <c r="E13" s="116">
        <v>3</v>
      </c>
      <c r="K13" s="116" t="s">
        <v>3926</v>
      </c>
      <c r="P13" s="572">
        <f>'Formato 5'!B19</f>
        <v>0</v>
      </c>
      <c r="Q13" s="572">
        <f>'Formato 5'!C19</f>
        <v>0</v>
      </c>
      <c r="R13" s="572">
        <f>'Formato 5'!D19</f>
        <v>0</v>
      </c>
      <c r="S13" s="572">
        <f>'Formato 5'!E19</f>
        <v>0</v>
      </c>
      <c r="T13" s="572">
        <f>'Formato 5'!F19</f>
        <v>0</v>
      </c>
      <c r="U13" s="572">
        <f>'Formato 5'!G19</f>
        <v>0</v>
      </c>
    </row>
    <row r="14" spans="1:25" x14ac:dyDescent="0.25">
      <c r="A14" s="540" t="str">
        <f t="shared" si="0"/>
        <v>5,1,8,4,0,0,0</v>
      </c>
      <c r="B14" s="116">
        <v>5</v>
      </c>
      <c r="C14" s="116">
        <v>1</v>
      </c>
      <c r="D14" s="116">
        <v>8</v>
      </c>
      <c r="E14" s="116">
        <v>4</v>
      </c>
      <c r="K14" s="116" t="s">
        <v>3927</v>
      </c>
      <c r="P14" s="572">
        <f>'Formato 5'!B20</f>
        <v>0</v>
      </c>
      <c r="Q14" s="572">
        <f>'Formato 5'!C20</f>
        <v>0</v>
      </c>
      <c r="R14" s="572">
        <f>'Formato 5'!D20</f>
        <v>0</v>
      </c>
      <c r="S14" s="572">
        <f>'Formato 5'!E20</f>
        <v>0</v>
      </c>
      <c r="T14" s="572">
        <f>'Formato 5'!F20</f>
        <v>0</v>
      </c>
      <c r="U14" s="572">
        <f>'Formato 5'!G20</f>
        <v>0</v>
      </c>
    </row>
    <row r="15" spans="1:25" x14ac:dyDescent="0.25">
      <c r="A15" s="540" t="str">
        <f t="shared" si="0"/>
        <v>5,1,8,5,0,0,0</v>
      </c>
      <c r="B15" s="116">
        <v>5</v>
      </c>
      <c r="C15" s="116">
        <v>1</v>
      </c>
      <c r="D15" s="116">
        <v>8</v>
      </c>
      <c r="E15" s="116">
        <v>5</v>
      </c>
      <c r="K15" s="116" t="s">
        <v>3928</v>
      </c>
      <c r="P15" s="572">
        <f>'Formato 5'!B21</f>
        <v>0</v>
      </c>
      <c r="Q15" s="572">
        <f>'Formato 5'!C21</f>
        <v>0</v>
      </c>
      <c r="R15" s="572">
        <f>'Formato 5'!D21</f>
        <v>0</v>
      </c>
      <c r="S15" s="572">
        <f>'Formato 5'!E21</f>
        <v>0</v>
      </c>
      <c r="T15" s="572">
        <f>'Formato 5'!F21</f>
        <v>0</v>
      </c>
      <c r="U15" s="572">
        <f>'Formato 5'!G21</f>
        <v>0</v>
      </c>
    </row>
    <row r="16" spans="1:25" x14ac:dyDescent="0.25">
      <c r="A16" s="540" t="str">
        <f t="shared" si="0"/>
        <v>5,1,8,6,0,0,0</v>
      </c>
      <c r="B16" s="116">
        <v>5</v>
      </c>
      <c r="C16" s="116">
        <v>1</v>
      </c>
      <c r="D16" s="116">
        <v>8</v>
      </c>
      <c r="E16" s="116">
        <v>6</v>
      </c>
      <c r="K16" s="116" t="s">
        <v>3929</v>
      </c>
      <c r="P16" s="572">
        <f>'Formato 5'!B22</f>
        <v>0</v>
      </c>
      <c r="Q16" s="572">
        <f>'Formato 5'!C22</f>
        <v>0</v>
      </c>
      <c r="R16" s="572">
        <f>'Formato 5'!D22</f>
        <v>0</v>
      </c>
      <c r="S16" s="572">
        <f>'Formato 5'!E22</f>
        <v>0</v>
      </c>
      <c r="T16" s="572">
        <f>'Formato 5'!F22</f>
        <v>0</v>
      </c>
      <c r="U16" s="572">
        <f>'Formato 5'!G22</f>
        <v>0</v>
      </c>
    </row>
    <row r="17" spans="1:21" x14ac:dyDescent="0.25">
      <c r="A17" s="540" t="str">
        <f t="shared" si="0"/>
        <v>5,1,8,7,0,0,0</v>
      </c>
      <c r="B17" s="116">
        <v>5</v>
      </c>
      <c r="C17" s="116">
        <v>1</v>
      </c>
      <c r="D17" s="116">
        <v>8</v>
      </c>
      <c r="E17" s="116">
        <v>7</v>
      </c>
      <c r="K17" s="116" t="s">
        <v>3930</v>
      </c>
      <c r="P17" s="572">
        <f>'Formato 5'!B23</f>
        <v>0</v>
      </c>
      <c r="Q17" s="572">
        <f>'Formato 5'!C23</f>
        <v>0</v>
      </c>
      <c r="R17" s="572">
        <f>'Formato 5'!D23</f>
        <v>0</v>
      </c>
      <c r="S17" s="572">
        <f>'Formato 5'!E23</f>
        <v>0</v>
      </c>
      <c r="T17" s="572">
        <f>'Formato 5'!F23</f>
        <v>0</v>
      </c>
      <c r="U17" s="572">
        <f>'Formato 5'!G23</f>
        <v>0</v>
      </c>
    </row>
    <row r="18" spans="1:21" x14ac:dyDescent="0.25">
      <c r="A18" s="540" t="str">
        <f t="shared" si="0"/>
        <v>5,1,8,8,0,0,0</v>
      </c>
      <c r="B18" s="116">
        <v>5</v>
      </c>
      <c r="C18" s="116">
        <v>1</v>
      </c>
      <c r="D18" s="116">
        <v>8</v>
      </c>
      <c r="E18" s="116">
        <v>8</v>
      </c>
      <c r="K18" s="116" t="s">
        <v>3931</v>
      </c>
      <c r="P18" s="572">
        <f>'Formato 5'!B24</f>
        <v>0</v>
      </c>
      <c r="Q18" s="572">
        <f>'Formato 5'!C24</f>
        <v>0</v>
      </c>
      <c r="R18" s="572">
        <f>'Formato 5'!D24</f>
        <v>0</v>
      </c>
      <c r="S18" s="572">
        <f>'Formato 5'!E24</f>
        <v>0</v>
      </c>
      <c r="T18" s="572">
        <f>'Formato 5'!F24</f>
        <v>0</v>
      </c>
      <c r="U18" s="572">
        <f>'Formato 5'!G24</f>
        <v>0</v>
      </c>
    </row>
    <row r="19" spans="1:21" x14ac:dyDescent="0.25">
      <c r="A19" s="540" t="str">
        <f t="shared" si="0"/>
        <v>5,1,8,9,0,0,0</v>
      </c>
      <c r="B19" s="116">
        <v>5</v>
      </c>
      <c r="C19" s="116">
        <v>1</v>
      </c>
      <c r="D19" s="116">
        <v>8</v>
      </c>
      <c r="E19" s="116">
        <v>9</v>
      </c>
      <c r="K19" s="116" t="s">
        <v>3932</v>
      </c>
      <c r="P19" s="572">
        <f>'Formato 5'!B25</f>
        <v>0</v>
      </c>
      <c r="Q19" s="572">
        <f>'Formato 5'!C25</f>
        <v>0</v>
      </c>
      <c r="R19" s="572">
        <f>'Formato 5'!D25</f>
        <v>0</v>
      </c>
      <c r="S19" s="572">
        <f>'Formato 5'!E25</f>
        <v>0</v>
      </c>
      <c r="T19" s="572">
        <f>'Formato 5'!F25</f>
        <v>0</v>
      </c>
      <c r="U19" s="572">
        <f>'Formato 5'!G25</f>
        <v>0</v>
      </c>
    </row>
    <row r="20" spans="1:21" x14ac:dyDescent="0.25">
      <c r="A20" s="540" t="str">
        <f t="shared" si="0"/>
        <v>5,1,8,10,0,0,0</v>
      </c>
      <c r="B20" s="116">
        <v>5</v>
      </c>
      <c r="C20" s="116">
        <v>1</v>
      </c>
      <c r="D20" s="116">
        <v>8</v>
      </c>
      <c r="E20" s="116">
        <v>10</v>
      </c>
      <c r="K20" s="116" t="s">
        <v>3933</v>
      </c>
      <c r="P20" s="572">
        <f>'Formato 5'!B26</f>
        <v>0</v>
      </c>
      <c r="Q20" s="572">
        <f>'Formato 5'!C26</f>
        <v>0</v>
      </c>
      <c r="R20" s="572">
        <f>'Formato 5'!D26</f>
        <v>0</v>
      </c>
      <c r="S20" s="572">
        <f>'Formato 5'!E26</f>
        <v>0</v>
      </c>
      <c r="T20" s="572">
        <f>'Formato 5'!F26</f>
        <v>0</v>
      </c>
      <c r="U20" s="572">
        <f>'Formato 5'!G26</f>
        <v>0</v>
      </c>
    </row>
    <row r="21" spans="1:21" x14ac:dyDescent="0.25">
      <c r="A21" s="540" t="str">
        <f t="shared" si="0"/>
        <v>5,1,8,11,0,0,0</v>
      </c>
      <c r="B21" s="116">
        <v>5</v>
      </c>
      <c r="C21" s="116">
        <v>1</v>
      </c>
      <c r="D21" s="116">
        <v>8</v>
      </c>
      <c r="E21" s="116">
        <v>11</v>
      </c>
      <c r="K21" s="116" t="s">
        <v>3934</v>
      </c>
      <c r="P21" s="572">
        <f>'Formato 5'!B27</f>
        <v>0</v>
      </c>
      <c r="Q21" s="572">
        <f>'Formato 5'!C27</f>
        <v>0</v>
      </c>
      <c r="R21" s="572">
        <f>'Formato 5'!D27</f>
        <v>0</v>
      </c>
      <c r="S21" s="572">
        <f>'Formato 5'!E27</f>
        <v>0</v>
      </c>
      <c r="T21" s="572">
        <f>'Formato 5'!F27</f>
        <v>0</v>
      </c>
      <c r="U21" s="572">
        <f>'Formato 5'!G27</f>
        <v>0</v>
      </c>
    </row>
    <row r="22" spans="1:21" x14ac:dyDescent="0.25">
      <c r="A22" s="540" t="str">
        <f t="shared" si="0"/>
        <v>5,1,9,0,0,0,0</v>
      </c>
      <c r="B22" s="116">
        <v>5</v>
      </c>
      <c r="C22" s="116">
        <v>1</v>
      </c>
      <c r="D22" s="116">
        <v>9</v>
      </c>
      <c r="J22" s="116" t="s">
        <v>421</v>
      </c>
      <c r="P22" s="572">
        <f>'Formato 5'!B28</f>
        <v>0</v>
      </c>
      <c r="Q22" s="572">
        <f>'Formato 5'!C28</f>
        <v>0</v>
      </c>
      <c r="R22" s="572">
        <f>'Formato 5'!D28</f>
        <v>0</v>
      </c>
      <c r="S22" s="572">
        <f>'Formato 5'!E28</f>
        <v>0</v>
      </c>
      <c r="T22" s="572">
        <f>'Formato 5'!F28</f>
        <v>0</v>
      </c>
      <c r="U22" s="572">
        <f>'Formato 5'!G28</f>
        <v>0</v>
      </c>
    </row>
    <row r="23" spans="1:21" x14ac:dyDescent="0.25">
      <c r="A23" s="540" t="str">
        <f t="shared" si="0"/>
        <v>5,1,9,1,0,0,0</v>
      </c>
      <c r="B23" s="116">
        <v>5</v>
      </c>
      <c r="C23" s="116">
        <v>1</v>
      </c>
      <c r="D23" s="116">
        <v>9</v>
      </c>
      <c r="E23" s="116">
        <v>1</v>
      </c>
      <c r="K23" s="116" t="s">
        <v>3935</v>
      </c>
      <c r="P23" s="572">
        <f>'Formato 5'!B29</f>
        <v>0</v>
      </c>
      <c r="Q23" s="572">
        <f>'Formato 5'!C29</f>
        <v>0</v>
      </c>
      <c r="R23" s="572">
        <f>'Formato 5'!D29</f>
        <v>0</v>
      </c>
      <c r="S23" s="572">
        <f>'Formato 5'!E29</f>
        <v>0</v>
      </c>
      <c r="T23" s="572">
        <f>'Formato 5'!F29</f>
        <v>0</v>
      </c>
      <c r="U23" s="572">
        <f>'Formato 5'!G29</f>
        <v>0</v>
      </c>
    </row>
    <row r="24" spans="1:21" x14ac:dyDescent="0.25">
      <c r="A24" s="540" t="str">
        <f t="shared" si="0"/>
        <v>5,1,9,2,0,0,0</v>
      </c>
      <c r="B24" s="116">
        <v>5</v>
      </c>
      <c r="C24" s="116">
        <v>1</v>
      </c>
      <c r="D24" s="116">
        <v>9</v>
      </c>
      <c r="E24" s="116">
        <v>2</v>
      </c>
      <c r="K24" s="116" t="s">
        <v>3936</v>
      </c>
      <c r="P24" s="572">
        <f>'Formato 5'!B30</f>
        <v>0</v>
      </c>
      <c r="Q24" s="572">
        <f>'Formato 5'!C30</f>
        <v>0</v>
      </c>
      <c r="R24" s="572">
        <f>'Formato 5'!D30</f>
        <v>0</v>
      </c>
      <c r="S24" s="572">
        <f>'Formato 5'!E30</f>
        <v>0</v>
      </c>
      <c r="T24" s="572">
        <f>'Formato 5'!F30</f>
        <v>0</v>
      </c>
      <c r="U24" s="572">
        <f>'Formato 5'!G30</f>
        <v>0</v>
      </c>
    </row>
    <row r="25" spans="1:21" x14ac:dyDescent="0.25">
      <c r="A25" s="540" t="str">
        <f t="shared" si="0"/>
        <v>5,1,9,3,0,0,0</v>
      </c>
      <c r="B25" s="116">
        <v>5</v>
      </c>
      <c r="C25" s="116">
        <v>1</v>
      </c>
      <c r="D25" s="116">
        <v>9</v>
      </c>
      <c r="E25" s="116">
        <v>3</v>
      </c>
      <c r="K25" s="116" t="s">
        <v>3937</v>
      </c>
      <c r="P25" s="572">
        <f>'Formato 5'!B31</f>
        <v>0</v>
      </c>
      <c r="Q25" s="572">
        <f>'Formato 5'!C31</f>
        <v>0</v>
      </c>
      <c r="R25" s="572">
        <f>'Formato 5'!D31</f>
        <v>0</v>
      </c>
      <c r="S25" s="572">
        <f>'Formato 5'!E31</f>
        <v>0</v>
      </c>
      <c r="T25" s="572">
        <f>'Formato 5'!F31</f>
        <v>0</v>
      </c>
      <c r="U25" s="572">
        <f>'Formato 5'!G31</f>
        <v>0</v>
      </c>
    </row>
    <row r="26" spans="1:21" x14ac:dyDescent="0.25">
      <c r="A26" s="540" t="str">
        <f t="shared" si="0"/>
        <v>5,1,9,4,0,0,0</v>
      </c>
      <c r="B26" s="116">
        <v>5</v>
      </c>
      <c r="C26" s="116">
        <v>1</v>
      </c>
      <c r="D26" s="116">
        <v>9</v>
      </c>
      <c r="E26" s="116">
        <v>4</v>
      </c>
      <c r="K26" s="116" t="s">
        <v>3938</v>
      </c>
      <c r="P26" s="572">
        <f>'Formato 5'!B32</f>
        <v>0</v>
      </c>
      <c r="Q26" s="572">
        <f>'Formato 5'!C32</f>
        <v>0</v>
      </c>
      <c r="R26" s="572">
        <f>'Formato 5'!D32</f>
        <v>0</v>
      </c>
      <c r="S26" s="572">
        <f>'Formato 5'!E32</f>
        <v>0</v>
      </c>
      <c r="T26" s="572">
        <f>'Formato 5'!F32</f>
        <v>0</v>
      </c>
      <c r="U26" s="572">
        <f>'Formato 5'!G32</f>
        <v>0</v>
      </c>
    </row>
    <row r="27" spans="1:21" x14ac:dyDescent="0.25">
      <c r="A27" s="540" t="str">
        <f t="shared" si="0"/>
        <v>5,1,9,5,0,0,0</v>
      </c>
      <c r="B27" s="116">
        <v>5</v>
      </c>
      <c r="C27" s="116">
        <v>1</v>
      </c>
      <c r="D27" s="116">
        <v>9</v>
      </c>
      <c r="E27" s="116">
        <v>5</v>
      </c>
      <c r="K27" s="116" t="s">
        <v>3939</v>
      </c>
      <c r="P27" s="572">
        <f>'Formato 5'!B33</f>
        <v>0</v>
      </c>
      <c r="Q27" s="572">
        <f>'Formato 5'!C33</f>
        <v>0</v>
      </c>
      <c r="R27" s="572">
        <f>'Formato 5'!D33</f>
        <v>0</v>
      </c>
      <c r="S27" s="572">
        <f>'Formato 5'!E33</f>
        <v>0</v>
      </c>
      <c r="T27" s="572">
        <f>'Formato 5'!F33</f>
        <v>0</v>
      </c>
      <c r="U27" s="572">
        <f>'Formato 5'!G33</f>
        <v>0</v>
      </c>
    </row>
    <row r="28" spans="1:21" x14ac:dyDescent="0.25">
      <c r="A28" s="540" t="str">
        <f t="shared" si="0"/>
        <v>5,1,10,0,0,0,0</v>
      </c>
      <c r="B28" s="116">
        <v>5</v>
      </c>
      <c r="C28" s="116">
        <v>1</v>
      </c>
      <c r="D28" s="116">
        <v>10</v>
      </c>
      <c r="J28" s="116" t="s">
        <v>3940</v>
      </c>
      <c r="P28" s="572">
        <f>'Formato 5'!B34</f>
        <v>0</v>
      </c>
      <c r="Q28" s="572">
        <f>'Formato 5'!C34</f>
        <v>0</v>
      </c>
      <c r="R28" s="572">
        <f>'Formato 5'!D34</f>
        <v>0</v>
      </c>
      <c r="S28" s="572">
        <f>'Formato 5'!E34</f>
        <v>0</v>
      </c>
      <c r="T28" s="572">
        <f>'Formato 5'!F34</f>
        <v>0</v>
      </c>
      <c r="U28" s="572">
        <f>'Formato 5'!G34</f>
        <v>0</v>
      </c>
    </row>
    <row r="29" spans="1:21" x14ac:dyDescent="0.25">
      <c r="A29" s="540" t="str">
        <f t="shared" si="0"/>
        <v>5,1,11,0,0,0,0</v>
      </c>
      <c r="B29" s="116">
        <v>5</v>
      </c>
      <c r="C29" s="116">
        <v>1</v>
      </c>
      <c r="D29" s="116">
        <v>11</v>
      </c>
      <c r="J29" s="116" t="s">
        <v>5</v>
      </c>
      <c r="P29" s="572">
        <f>'Formato 5'!B35</f>
        <v>0</v>
      </c>
      <c r="Q29" s="572">
        <f>'Formato 5'!C35</f>
        <v>0</v>
      </c>
      <c r="R29" s="572">
        <f>'Formato 5'!D35</f>
        <v>0</v>
      </c>
      <c r="S29" s="572">
        <f>'Formato 5'!E35</f>
        <v>0</v>
      </c>
      <c r="T29" s="572">
        <f>'Formato 5'!F35</f>
        <v>0</v>
      </c>
      <c r="U29" s="572">
        <f>'Formato 5'!G35</f>
        <v>0</v>
      </c>
    </row>
    <row r="30" spans="1:21" x14ac:dyDescent="0.25">
      <c r="A30" s="540" t="str">
        <f t="shared" si="0"/>
        <v>5,1,11,1,0,0,0</v>
      </c>
      <c r="B30" s="116">
        <v>5</v>
      </c>
      <c r="C30" s="116">
        <v>1</v>
      </c>
      <c r="D30" s="116">
        <v>11</v>
      </c>
      <c r="E30" s="116">
        <v>1</v>
      </c>
      <c r="K30" s="116" t="s">
        <v>3941</v>
      </c>
      <c r="P30" s="572">
        <f>'Formato 5'!B36</f>
        <v>0</v>
      </c>
      <c r="Q30" s="572">
        <f>'Formato 5'!C36</f>
        <v>0</v>
      </c>
      <c r="R30" s="572">
        <f>'Formato 5'!D36</f>
        <v>0</v>
      </c>
      <c r="S30" s="572">
        <f>'Formato 5'!E36</f>
        <v>0</v>
      </c>
      <c r="T30" s="572">
        <f>'Formato 5'!F36</f>
        <v>0</v>
      </c>
      <c r="U30" s="572">
        <f>'Formato 5'!G36</f>
        <v>0</v>
      </c>
    </row>
    <row r="31" spans="1:21" x14ac:dyDescent="0.25">
      <c r="A31" s="540" t="str">
        <f t="shared" si="0"/>
        <v>5,1,12,0,0,0,0</v>
      </c>
      <c r="B31" s="116">
        <v>5</v>
      </c>
      <c r="C31" s="116">
        <v>1</v>
      </c>
      <c r="D31" s="116">
        <v>12</v>
      </c>
      <c r="J31" s="116" t="s">
        <v>3942</v>
      </c>
      <c r="P31" s="572">
        <f>'Formato 5'!B37</f>
        <v>0</v>
      </c>
      <c r="Q31" s="572">
        <f>'Formato 5'!C37</f>
        <v>4260446.6500000004</v>
      </c>
      <c r="R31" s="572">
        <f>'Formato 5'!D37</f>
        <v>4260446.6500000004</v>
      </c>
      <c r="S31" s="572">
        <f>'Formato 5'!E37</f>
        <v>0</v>
      </c>
      <c r="T31" s="572">
        <f>'Formato 5'!F37</f>
        <v>0</v>
      </c>
      <c r="U31" s="572">
        <f>'Formato 5'!G37</f>
        <v>0</v>
      </c>
    </row>
    <row r="32" spans="1:21" x14ac:dyDescent="0.25">
      <c r="A32" s="540" t="str">
        <f t="shared" si="0"/>
        <v>5,1,12,1,0,0,0</v>
      </c>
      <c r="B32" s="116">
        <v>5</v>
      </c>
      <c r="C32" s="116">
        <v>1</v>
      </c>
      <c r="D32" s="116">
        <v>12</v>
      </c>
      <c r="E32" s="116">
        <v>1</v>
      </c>
      <c r="K32" s="116" t="s">
        <v>3943</v>
      </c>
      <c r="P32" s="572">
        <f>'Formato 5'!B38</f>
        <v>0</v>
      </c>
      <c r="Q32" s="572">
        <f>'Formato 5'!C38</f>
        <v>0</v>
      </c>
      <c r="R32" s="572">
        <f>'Formato 5'!D38</f>
        <v>0</v>
      </c>
      <c r="S32" s="572">
        <f>'Formato 5'!E38</f>
        <v>0</v>
      </c>
      <c r="T32" s="572">
        <f>'Formato 5'!F38</f>
        <v>0</v>
      </c>
      <c r="U32" s="572">
        <f>'Formato 5'!G38</f>
        <v>0</v>
      </c>
    </row>
    <row r="33" spans="1:21" x14ac:dyDescent="0.25">
      <c r="A33" s="540" t="str">
        <f t="shared" si="0"/>
        <v>5,1,12,2,0,0,0</v>
      </c>
      <c r="B33" s="116">
        <v>5</v>
      </c>
      <c r="C33" s="116">
        <v>1</v>
      </c>
      <c r="D33" s="116">
        <v>12</v>
      </c>
      <c r="E33" s="116">
        <v>2</v>
      </c>
      <c r="K33" s="116" t="s">
        <v>3944</v>
      </c>
      <c r="P33" s="572">
        <f>'Formato 5'!B39</f>
        <v>0</v>
      </c>
      <c r="Q33" s="572">
        <f>'Formato 5'!C39</f>
        <v>4260446.6500000004</v>
      </c>
      <c r="R33" s="572">
        <f>'Formato 5'!D39</f>
        <v>4260446.6500000004</v>
      </c>
      <c r="S33" s="572">
        <f>'Formato 5'!E39</f>
        <v>0</v>
      </c>
      <c r="T33" s="572">
        <f>'Formato 5'!F39</f>
        <v>0</v>
      </c>
      <c r="U33" s="572">
        <f>'Formato 5'!G39</f>
        <v>0</v>
      </c>
    </row>
    <row r="34" spans="1:21" x14ac:dyDescent="0.25">
      <c r="A34" s="540" t="str">
        <f t="shared" si="0"/>
        <v>5,2,0,0,0,0,0</v>
      </c>
      <c r="B34" s="116">
        <v>5</v>
      </c>
      <c r="C34" s="116">
        <v>2</v>
      </c>
      <c r="I34" s="116" t="s">
        <v>3945</v>
      </c>
      <c r="P34" s="116">
        <f>'Formato 5'!B41</f>
        <v>25047887.579999998</v>
      </c>
      <c r="Q34" s="116">
        <f>'Formato 5'!C41</f>
        <v>1260446.6500000004</v>
      </c>
      <c r="R34" s="116">
        <f>'Formato 5'!D41</f>
        <v>26308334.229999997</v>
      </c>
      <c r="S34" s="116">
        <f>'Formato 5'!E41</f>
        <v>4986350.37</v>
      </c>
      <c r="T34" s="116">
        <f>'Formato 5'!F41</f>
        <v>4986350.37</v>
      </c>
      <c r="U34" s="116">
        <f>'Formato 5'!G41</f>
        <v>-20061537.210000001</v>
      </c>
    </row>
    <row r="35" spans="1:21" x14ac:dyDescent="0.25">
      <c r="A35" s="540" t="str">
        <f t="shared" si="0"/>
        <v>5,3,0,0,0,0,0</v>
      </c>
      <c r="B35" s="116">
        <v>5</v>
      </c>
      <c r="C35" s="116">
        <v>3</v>
      </c>
      <c r="I35" s="116" t="s">
        <v>3890</v>
      </c>
      <c r="U35" s="116">
        <f>'Formato 5'!G42</f>
        <v>0</v>
      </c>
    </row>
    <row r="36" spans="1:21" x14ac:dyDescent="0.25">
      <c r="A36" s="540" t="str">
        <f t="shared" si="0"/>
        <v>5,4,0,0,0,0,0</v>
      </c>
      <c r="B36" s="116">
        <v>5</v>
      </c>
      <c r="C36" s="116">
        <v>4</v>
      </c>
      <c r="I36" s="116" t="s">
        <v>3891</v>
      </c>
    </row>
    <row r="37" spans="1:21" x14ac:dyDescent="0.25">
      <c r="A37" s="540" t="str">
        <f t="shared" si="0"/>
        <v>5,4,1,0,0,0,0</v>
      </c>
      <c r="B37" s="116">
        <v>5</v>
      </c>
      <c r="C37" s="116">
        <v>4</v>
      </c>
      <c r="D37" s="116">
        <v>1</v>
      </c>
      <c r="J37" s="116" t="s">
        <v>4</v>
      </c>
      <c r="P37" s="116">
        <f>'Formato 5'!B45</f>
        <v>0</v>
      </c>
      <c r="Q37" s="116">
        <f>'Formato 5'!C45</f>
        <v>0</v>
      </c>
      <c r="R37" s="116">
        <f>'Formato 5'!D45</f>
        <v>0</v>
      </c>
      <c r="S37" s="116">
        <f>'Formato 5'!E45</f>
        <v>0</v>
      </c>
      <c r="T37" s="116">
        <f>'Formato 5'!F45</f>
        <v>0</v>
      </c>
      <c r="U37" s="116">
        <f>'Formato 5'!G45</f>
        <v>0</v>
      </c>
    </row>
    <row r="38" spans="1:21" x14ac:dyDescent="0.25">
      <c r="A38" s="540" t="str">
        <f t="shared" si="0"/>
        <v>5,4,1,1,0,0,0</v>
      </c>
      <c r="B38" s="116">
        <v>5</v>
      </c>
      <c r="C38" s="116">
        <v>4</v>
      </c>
      <c r="D38" s="116">
        <v>1</v>
      </c>
      <c r="E38" s="116">
        <v>1</v>
      </c>
      <c r="K38" s="116" t="s">
        <v>3946</v>
      </c>
      <c r="P38" s="116">
        <f>'Formato 5'!B46</f>
        <v>0</v>
      </c>
      <c r="Q38" s="116">
        <f>'Formato 5'!C46</f>
        <v>0</v>
      </c>
      <c r="R38" s="116">
        <f>'Formato 5'!D46</f>
        <v>0</v>
      </c>
      <c r="S38" s="116">
        <f>'Formato 5'!E46</f>
        <v>0</v>
      </c>
      <c r="T38" s="116">
        <f>'Formato 5'!F46</f>
        <v>0</v>
      </c>
      <c r="U38" s="116">
        <f>'Formato 5'!G46</f>
        <v>0</v>
      </c>
    </row>
    <row r="39" spans="1:21" x14ac:dyDescent="0.25">
      <c r="A39" s="540" t="str">
        <f t="shared" si="0"/>
        <v>5,4,1,2,0,0,0</v>
      </c>
      <c r="B39" s="116">
        <v>5</v>
      </c>
      <c r="C39" s="116">
        <v>4</v>
      </c>
      <c r="D39" s="116">
        <v>1</v>
      </c>
      <c r="E39" s="116">
        <v>2</v>
      </c>
      <c r="K39" s="116" t="s">
        <v>3947</v>
      </c>
      <c r="P39" s="116">
        <f>'Formato 5'!B47</f>
        <v>0</v>
      </c>
      <c r="Q39" s="116">
        <f>'Formato 5'!C47</f>
        <v>0</v>
      </c>
      <c r="R39" s="116">
        <f>'Formato 5'!D47</f>
        <v>0</v>
      </c>
      <c r="S39" s="116">
        <f>'Formato 5'!E47</f>
        <v>0</v>
      </c>
      <c r="T39" s="116">
        <f>'Formato 5'!F47</f>
        <v>0</v>
      </c>
      <c r="U39" s="116">
        <f>'Formato 5'!G47</f>
        <v>0</v>
      </c>
    </row>
    <row r="40" spans="1:21" x14ac:dyDescent="0.25">
      <c r="A40" s="540" t="str">
        <f t="shared" si="0"/>
        <v>5,4,1,3,0,0,0</v>
      </c>
      <c r="B40" s="116">
        <v>5</v>
      </c>
      <c r="C40" s="116">
        <v>4</v>
      </c>
      <c r="D40" s="116">
        <v>1</v>
      </c>
      <c r="E40" s="116">
        <v>3</v>
      </c>
      <c r="K40" s="116" t="s">
        <v>3948</v>
      </c>
      <c r="P40" s="116">
        <f>'Formato 5'!B48</f>
        <v>0</v>
      </c>
      <c r="Q40" s="116">
        <f>'Formato 5'!C48</f>
        <v>0</v>
      </c>
      <c r="R40" s="116">
        <f>'Formato 5'!D48</f>
        <v>0</v>
      </c>
      <c r="S40" s="116">
        <f>'Formato 5'!E48</f>
        <v>0</v>
      </c>
      <c r="T40" s="116">
        <f>'Formato 5'!F48</f>
        <v>0</v>
      </c>
      <c r="U40" s="116">
        <f>'Formato 5'!G48</f>
        <v>0</v>
      </c>
    </row>
    <row r="41" spans="1:21" x14ac:dyDescent="0.25">
      <c r="A41" s="540" t="str">
        <f t="shared" si="0"/>
        <v>5,4,1,4,0,0,0</v>
      </c>
      <c r="B41" s="116">
        <v>5</v>
      </c>
      <c r="C41" s="116">
        <v>4</v>
      </c>
      <c r="D41" s="116">
        <v>1</v>
      </c>
      <c r="E41" s="116">
        <v>4</v>
      </c>
      <c r="K41" s="116" t="s">
        <v>3949</v>
      </c>
      <c r="P41" s="116">
        <f>'Formato 5'!B49</f>
        <v>0</v>
      </c>
      <c r="Q41" s="116">
        <f>'Formato 5'!C49</f>
        <v>0</v>
      </c>
      <c r="R41" s="116">
        <f>'Formato 5'!D49</f>
        <v>0</v>
      </c>
      <c r="S41" s="116">
        <f>'Formato 5'!E49</f>
        <v>0</v>
      </c>
      <c r="T41" s="116">
        <f>'Formato 5'!F49</f>
        <v>0</v>
      </c>
      <c r="U41" s="116">
        <f>'Formato 5'!G49</f>
        <v>0</v>
      </c>
    </row>
    <row r="42" spans="1:21" x14ac:dyDescent="0.25">
      <c r="A42" s="540" t="str">
        <f t="shared" si="0"/>
        <v>5,4,1,5,0,0,0</v>
      </c>
      <c r="B42" s="116">
        <v>5</v>
      </c>
      <c r="C42" s="116">
        <v>4</v>
      </c>
      <c r="D42" s="116">
        <v>1</v>
      </c>
      <c r="E42" s="116">
        <v>5</v>
      </c>
      <c r="K42" s="116" t="s">
        <v>3950</v>
      </c>
      <c r="P42" s="116">
        <f>'Formato 5'!B50</f>
        <v>0</v>
      </c>
      <c r="Q42" s="116">
        <f>'Formato 5'!C50</f>
        <v>0</v>
      </c>
      <c r="R42" s="116">
        <f>'Formato 5'!D50</f>
        <v>0</v>
      </c>
      <c r="S42" s="116">
        <f>'Formato 5'!E50</f>
        <v>0</v>
      </c>
      <c r="T42" s="116">
        <f>'Formato 5'!F50</f>
        <v>0</v>
      </c>
      <c r="U42" s="116">
        <f>'Formato 5'!G50</f>
        <v>0</v>
      </c>
    </row>
    <row r="43" spans="1:21" x14ac:dyDescent="0.25">
      <c r="A43" s="540" t="str">
        <f t="shared" si="0"/>
        <v>5,4,1,6,0,0,0</v>
      </c>
      <c r="B43" s="116">
        <v>5</v>
      </c>
      <c r="C43" s="116">
        <v>4</v>
      </c>
      <c r="D43" s="116">
        <v>1</v>
      </c>
      <c r="E43" s="116">
        <v>6</v>
      </c>
      <c r="K43" s="116" t="s">
        <v>3951</v>
      </c>
      <c r="P43" s="116">
        <f>'Formato 5'!B51</f>
        <v>0</v>
      </c>
      <c r="Q43" s="116">
        <f>'Formato 5'!C51</f>
        <v>0</v>
      </c>
      <c r="R43" s="116">
        <f>'Formato 5'!D51</f>
        <v>0</v>
      </c>
      <c r="S43" s="116">
        <f>'Formato 5'!E51</f>
        <v>0</v>
      </c>
      <c r="T43" s="116">
        <f>'Formato 5'!F51</f>
        <v>0</v>
      </c>
      <c r="U43" s="116">
        <f>'Formato 5'!G51</f>
        <v>0</v>
      </c>
    </row>
    <row r="44" spans="1:21" x14ac:dyDescent="0.25">
      <c r="A44" s="540" t="str">
        <f t="shared" si="0"/>
        <v>5,4,1,7,0,0,0</v>
      </c>
      <c r="B44" s="116">
        <v>5</v>
      </c>
      <c r="C44" s="116">
        <v>4</v>
      </c>
      <c r="D44" s="116">
        <v>1</v>
      </c>
      <c r="E44" s="116">
        <v>7</v>
      </c>
      <c r="K44" s="116" t="s">
        <v>3952</v>
      </c>
      <c r="P44" s="116">
        <f>'Formato 5'!B52</f>
        <v>0</v>
      </c>
      <c r="Q44" s="116">
        <f>'Formato 5'!C52</f>
        <v>0</v>
      </c>
      <c r="R44" s="116">
        <f>'Formato 5'!D52</f>
        <v>0</v>
      </c>
      <c r="S44" s="116">
        <f>'Formato 5'!E52</f>
        <v>0</v>
      </c>
      <c r="T44" s="116">
        <f>'Formato 5'!F52</f>
        <v>0</v>
      </c>
      <c r="U44" s="116">
        <f>'Formato 5'!G52</f>
        <v>0</v>
      </c>
    </row>
    <row r="45" spans="1:21" x14ac:dyDescent="0.25">
      <c r="A45" s="540" t="str">
        <f t="shared" si="0"/>
        <v>5,4,1,8,0,0,0</v>
      </c>
      <c r="B45" s="116">
        <v>5</v>
      </c>
      <c r="C45" s="116">
        <v>4</v>
      </c>
      <c r="D45" s="116">
        <v>1</v>
      </c>
      <c r="E45" s="116">
        <v>8</v>
      </c>
      <c r="K45" s="116" t="s">
        <v>3953</v>
      </c>
      <c r="P45" s="116">
        <f>'Formato 5'!B53</f>
        <v>0</v>
      </c>
      <c r="Q45" s="116">
        <f>'Formato 5'!C53</f>
        <v>0</v>
      </c>
      <c r="R45" s="116">
        <f>'Formato 5'!D53</f>
        <v>0</v>
      </c>
      <c r="S45" s="116">
        <f>'Formato 5'!E53</f>
        <v>0</v>
      </c>
      <c r="T45" s="116">
        <f>'Formato 5'!F53</f>
        <v>0</v>
      </c>
      <c r="U45" s="116">
        <f>'Formato 5'!G53</f>
        <v>0</v>
      </c>
    </row>
    <row r="46" spans="1:21" x14ac:dyDescent="0.25">
      <c r="A46" s="540" t="str">
        <f t="shared" si="0"/>
        <v>5,4,2,0,0,0,0</v>
      </c>
      <c r="B46" s="116">
        <v>5</v>
      </c>
      <c r="C46" s="116">
        <v>4</v>
      </c>
      <c r="D46" s="116">
        <v>2</v>
      </c>
      <c r="J46" s="116" t="s">
        <v>5</v>
      </c>
      <c r="P46" s="116">
        <f>'Formato 5'!B54</f>
        <v>0</v>
      </c>
      <c r="Q46" s="116">
        <f>'Formato 5'!C54</f>
        <v>0</v>
      </c>
      <c r="R46" s="116">
        <f>'Formato 5'!D54</f>
        <v>0</v>
      </c>
      <c r="S46" s="116">
        <f>'Formato 5'!E54</f>
        <v>0</v>
      </c>
      <c r="T46" s="116">
        <f>'Formato 5'!F54</f>
        <v>0</v>
      </c>
      <c r="U46" s="116">
        <f>'Formato 5'!G54</f>
        <v>0</v>
      </c>
    </row>
    <row r="47" spans="1:21" x14ac:dyDescent="0.25">
      <c r="A47" s="540" t="str">
        <f t="shared" si="0"/>
        <v>5,4,2,1,0,0,0</v>
      </c>
      <c r="B47" s="116">
        <v>5</v>
      </c>
      <c r="C47" s="116">
        <v>4</v>
      </c>
      <c r="D47" s="116">
        <v>2</v>
      </c>
      <c r="E47" s="116">
        <v>1</v>
      </c>
      <c r="K47" s="116" t="s">
        <v>3954</v>
      </c>
      <c r="P47" s="116">
        <f>'Formato 5'!B55</f>
        <v>0</v>
      </c>
      <c r="Q47" s="116">
        <f>'Formato 5'!C55</f>
        <v>0</v>
      </c>
      <c r="R47" s="116">
        <f>'Formato 5'!D55</f>
        <v>0</v>
      </c>
      <c r="S47" s="116">
        <f>'Formato 5'!E55</f>
        <v>0</v>
      </c>
      <c r="T47" s="116">
        <f>'Formato 5'!F55</f>
        <v>0</v>
      </c>
      <c r="U47" s="116">
        <f>'Formato 5'!G55</f>
        <v>0</v>
      </c>
    </row>
    <row r="48" spans="1:21" x14ac:dyDescent="0.25">
      <c r="A48" s="540" t="str">
        <f t="shared" si="0"/>
        <v>5,4,2,2,0,0,0</v>
      </c>
      <c r="B48" s="116">
        <v>5</v>
      </c>
      <c r="C48" s="116">
        <v>4</v>
      </c>
      <c r="D48" s="116">
        <v>2</v>
      </c>
      <c r="E48" s="116">
        <v>2</v>
      </c>
      <c r="K48" s="116" t="s">
        <v>3955</v>
      </c>
      <c r="P48" s="116">
        <f>'Formato 5'!B56</f>
        <v>0</v>
      </c>
      <c r="Q48" s="116">
        <f>'Formato 5'!C56</f>
        <v>0</v>
      </c>
      <c r="R48" s="116">
        <f>'Formato 5'!D56</f>
        <v>0</v>
      </c>
      <c r="S48" s="116">
        <f>'Formato 5'!E56</f>
        <v>0</v>
      </c>
      <c r="T48" s="116">
        <f>'Formato 5'!F56</f>
        <v>0</v>
      </c>
      <c r="U48" s="116">
        <f>'Formato 5'!G56</f>
        <v>0</v>
      </c>
    </row>
    <row r="49" spans="1:21" x14ac:dyDescent="0.25">
      <c r="A49" s="540" t="str">
        <f t="shared" si="0"/>
        <v>5,4,2,3,0,0,0</v>
      </c>
      <c r="B49" s="116">
        <v>5</v>
      </c>
      <c r="C49" s="116">
        <v>4</v>
      </c>
      <c r="D49" s="116">
        <v>2</v>
      </c>
      <c r="E49" s="116">
        <v>3</v>
      </c>
      <c r="K49" s="116" t="s">
        <v>514</v>
      </c>
      <c r="P49" s="116">
        <f>'Formato 5'!B57</f>
        <v>0</v>
      </c>
      <c r="Q49" s="116">
        <f>'Formato 5'!C57</f>
        <v>0</v>
      </c>
      <c r="R49" s="116">
        <f>'Formato 5'!D57</f>
        <v>0</v>
      </c>
      <c r="S49" s="116">
        <f>'Formato 5'!E57</f>
        <v>0</v>
      </c>
      <c r="T49" s="116">
        <f>'Formato 5'!F57</f>
        <v>0</v>
      </c>
      <c r="U49" s="116">
        <f>'Formato 5'!G57</f>
        <v>0</v>
      </c>
    </row>
    <row r="50" spans="1:21" x14ac:dyDescent="0.25">
      <c r="A50" s="540" t="str">
        <f t="shared" si="0"/>
        <v>5,4,2,4,0,0,0</v>
      </c>
      <c r="B50" s="116">
        <v>5</v>
      </c>
      <c r="C50" s="116">
        <v>4</v>
      </c>
      <c r="D50" s="116">
        <v>2</v>
      </c>
      <c r="E50" s="116">
        <v>4</v>
      </c>
      <c r="K50" s="116" t="s">
        <v>3941</v>
      </c>
      <c r="P50" s="116">
        <f>'Formato 5'!B58</f>
        <v>0</v>
      </c>
      <c r="Q50" s="116">
        <f>'Formato 5'!C58</f>
        <v>0</v>
      </c>
      <c r="R50" s="116">
        <f>'Formato 5'!D58</f>
        <v>0</v>
      </c>
      <c r="S50" s="116">
        <f>'Formato 5'!E58</f>
        <v>0</v>
      </c>
      <c r="T50" s="116">
        <f>'Formato 5'!F58</f>
        <v>0</v>
      </c>
      <c r="U50" s="116">
        <f>'Formato 5'!G58</f>
        <v>0</v>
      </c>
    </row>
    <row r="51" spans="1:21" x14ac:dyDescent="0.25">
      <c r="A51" s="540" t="str">
        <f t="shared" si="0"/>
        <v>5,4,3,0,0,0,0</v>
      </c>
      <c r="B51" s="116">
        <v>5</v>
      </c>
      <c r="C51" s="116">
        <v>4</v>
      </c>
      <c r="D51" s="116">
        <v>3</v>
      </c>
      <c r="J51" s="116" t="s">
        <v>441</v>
      </c>
      <c r="P51" s="116">
        <f>'Formato 5'!B59</f>
        <v>0</v>
      </c>
      <c r="Q51" s="116">
        <f>'Formato 5'!C59</f>
        <v>0</v>
      </c>
      <c r="R51" s="116">
        <f>'Formato 5'!D59</f>
        <v>0</v>
      </c>
      <c r="S51" s="116">
        <f>'Formato 5'!E59</f>
        <v>0</v>
      </c>
      <c r="T51" s="116">
        <f>'Formato 5'!F59</f>
        <v>0</v>
      </c>
      <c r="U51" s="116">
        <f>'Formato 5'!G59</f>
        <v>0</v>
      </c>
    </row>
    <row r="52" spans="1:21" x14ac:dyDescent="0.25">
      <c r="A52" s="540" t="str">
        <f t="shared" si="0"/>
        <v>5,4,3,1,0,0,0</v>
      </c>
      <c r="B52" s="116">
        <v>5</v>
      </c>
      <c r="C52" s="116">
        <v>4</v>
      </c>
      <c r="D52" s="116">
        <v>3</v>
      </c>
      <c r="E52" s="116">
        <v>1</v>
      </c>
      <c r="K52" s="116" t="s">
        <v>3956</v>
      </c>
      <c r="P52" s="116">
        <f>'Formato 5'!B60</f>
        <v>0</v>
      </c>
      <c r="Q52" s="116">
        <f>'Formato 5'!C60</f>
        <v>0</v>
      </c>
      <c r="R52" s="116">
        <f>'Formato 5'!D60</f>
        <v>0</v>
      </c>
      <c r="S52" s="116">
        <f>'Formato 5'!E60</f>
        <v>0</v>
      </c>
      <c r="T52" s="116">
        <f>'Formato 5'!F60</f>
        <v>0</v>
      </c>
      <c r="U52" s="116">
        <f>'Formato 5'!G60</f>
        <v>0</v>
      </c>
    </row>
    <row r="53" spans="1:21" x14ac:dyDescent="0.25">
      <c r="A53" s="540" t="str">
        <f t="shared" si="0"/>
        <v>5,4,3,2,0,0,0</v>
      </c>
      <c r="B53" s="116">
        <v>5</v>
      </c>
      <c r="C53" s="116">
        <v>4</v>
      </c>
      <c r="D53" s="116">
        <v>3</v>
      </c>
      <c r="E53" s="116">
        <v>2</v>
      </c>
      <c r="K53" s="116" t="s">
        <v>3957</v>
      </c>
      <c r="P53" s="116">
        <f>'Formato 5'!B61</f>
        <v>0</v>
      </c>
      <c r="Q53" s="116">
        <f>'Formato 5'!C61</f>
        <v>0</v>
      </c>
      <c r="R53" s="116">
        <f>'Formato 5'!D61</f>
        <v>0</v>
      </c>
      <c r="S53" s="116">
        <f>'Formato 5'!E61</f>
        <v>0</v>
      </c>
      <c r="T53" s="116">
        <f>'Formato 5'!F61</f>
        <v>0</v>
      </c>
      <c r="U53" s="116">
        <f>'Formato 5'!G61</f>
        <v>0</v>
      </c>
    </row>
    <row r="54" spans="1:21" x14ac:dyDescent="0.25">
      <c r="A54" s="540" t="str">
        <f t="shared" si="0"/>
        <v>5,4,4,0,0,0,0</v>
      </c>
      <c r="B54" s="116">
        <v>5</v>
      </c>
      <c r="C54" s="116">
        <v>4</v>
      </c>
      <c r="D54" s="116">
        <v>4</v>
      </c>
      <c r="J54" s="116" t="s">
        <v>3958</v>
      </c>
      <c r="P54" s="116">
        <f>'Formato 5'!B62</f>
        <v>0</v>
      </c>
      <c r="Q54" s="116">
        <f>'Formato 5'!C62</f>
        <v>0</v>
      </c>
      <c r="R54" s="116">
        <f>'Formato 5'!D62</f>
        <v>0</v>
      </c>
      <c r="S54" s="116">
        <f>'Formato 5'!E62</f>
        <v>0</v>
      </c>
      <c r="T54" s="116">
        <f>'Formato 5'!F62</f>
        <v>0</v>
      </c>
      <c r="U54" s="116">
        <f>'Formato 5'!G62</f>
        <v>0</v>
      </c>
    </row>
    <row r="55" spans="1:21" x14ac:dyDescent="0.25">
      <c r="A55" s="540" t="str">
        <f t="shared" si="0"/>
        <v>5,4,5,0,0,0,0</v>
      </c>
      <c r="B55" s="116">
        <v>5</v>
      </c>
      <c r="C55" s="116">
        <v>4</v>
      </c>
      <c r="D55" s="116">
        <v>5</v>
      </c>
      <c r="J55" s="116" t="s">
        <v>3959</v>
      </c>
      <c r="P55" s="116">
        <f>'Formato 5'!B63</f>
        <v>0</v>
      </c>
      <c r="Q55" s="116">
        <f>'Formato 5'!C63</f>
        <v>0</v>
      </c>
      <c r="R55" s="116">
        <f>'Formato 5'!D63</f>
        <v>0</v>
      </c>
      <c r="S55" s="116">
        <f>'Formato 5'!E63</f>
        <v>0</v>
      </c>
      <c r="T55" s="116">
        <f>'Formato 5'!F63</f>
        <v>0</v>
      </c>
      <c r="U55" s="116">
        <f>'Formato 5'!G63</f>
        <v>0</v>
      </c>
    </row>
    <row r="56" spans="1:21" x14ac:dyDescent="0.25">
      <c r="A56" s="540" t="str">
        <f t="shared" si="0"/>
        <v>5,5,0,0,0,0,0</v>
      </c>
      <c r="B56" s="116">
        <v>5</v>
      </c>
      <c r="C56" s="116">
        <v>5</v>
      </c>
      <c r="I56" s="116" t="s">
        <v>3960</v>
      </c>
      <c r="P56" s="116">
        <f>'Formato 5'!B65</f>
        <v>0</v>
      </c>
      <c r="Q56" s="116">
        <f>'Formato 5'!C65</f>
        <v>0</v>
      </c>
      <c r="R56" s="116">
        <f>'Formato 5'!D65</f>
        <v>0</v>
      </c>
      <c r="S56" s="116">
        <f>'Formato 5'!E65</f>
        <v>0</v>
      </c>
      <c r="T56" s="116">
        <f>'Formato 5'!F65</f>
        <v>0</v>
      </c>
      <c r="U56" s="116">
        <f>'Formato 5'!G65</f>
        <v>0</v>
      </c>
    </row>
    <row r="57" spans="1:21" x14ac:dyDescent="0.25">
      <c r="A57" s="540" t="str">
        <f t="shared" si="0"/>
        <v>5,6,0,0,0,0,0</v>
      </c>
      <c r="B57" s="116">
        <v>5</v>
      </c>
      <c r="C57" s="116">
        <v>6</v>
      </c>
      <c r="I57" s="116" t="s">
        <v>621</v>
      </c>
      <c r="P57" s="116">
        <f>'Formato 5'!B67</f>
        <v>0</v>
      </c>
      <c r="Q57" s="116">
        <f>'Formato 5'!C67</f>
        <v>0</v>
      </c>
      <c r="R57" s="116">
        <f>'Formato 5'!D67</f>
        <v>0</v>
      </c>
      <c r="S57" s="116">
        <f>'Formato 5'!E67</f>
        <v>0</v>
      </c>
      <c r="T57" s="116">
        <f>'Formato 5'!F67</f>
        <v>0</v>
      </c>
      <c r="U57" s="116">
        <f>'Formato 5'!G67</f>
        <v>0</v>
      </c>
    </row>
    <row r="58" spans="1:21" x14ac:dyDescent="0.25">
      <c r="A58" s="540" t="str">
        <f t="shared" si="0"/>
        <v>5,6,1,0,0,0,0</v>
      </c>
      <c r="B58" s="116">
        <v>5</v>
      </c>
      <c r="C58" s="116">
        <v>6</v>
      </c>
      <c r="D58" s="116">
        <v>1</v>
      </c>
      <c r="J58" s="116" t="s">
        <v>621</v>
      </c>
      <c r="P58" s="116">
        <f>'Formato 5'!B68</f>
        <v>0</v>
      </c>
      <c r="Q58" s="116">
        <f>'Formato 5'!C68</f>
        <v>0</v>
      </c>
      <c r="R58" s="116">
        <f>'Formato 5'!D68</f>
        <v>0</v>
      </c>
      <c r="S58" s="116">
        <f>'Formato 5'!E68</f>
        <v>0</v>
      </c>
      <c r="T58" s="116">
        <f>'Formato 5'!F68</f>
        <v>0</v>
      </c>
      <c r="U58" s="116">
        <f>'Formato 5'!G68</f>
        <v>0</v>
      </c>
    </row>
    <row r="59" spans="1:21" x14ac:dyDescent="0.25">
      <c r="A59" s="540" t="str">
        <f t="shared" si="0"/>
        <v>5,7,0,0,0,0,0</v>
      </c>
      <c r="B59" s="116">
        <v>5</v>
      </c>
      <c r="C59" s="116">
        <v>7</v>
      </c>
      <c r="I59" s="116" t="s">
        <v>3915</v>
      </c>
    </row>
    <row r="60" spans="1:21" x14ac:dyDescent="0.25">
      <c r="A60" s="540" t="str">
        <f t="shared" si="0"/>
        <v>5,7,1,0,0,0,0</v>
      </c>
      <c r="B60" s="116">
        <v>5</v>
      </c>
      <c r="C60" s="116">
        <v>7</v>
      </c>
      <c r="D60" s="116">
        <v>1</v>
      </c>
      <c r="J60" s="116" t="s">
        <v>3961</v>
      </c>
      <c r="P60" s="116">
        <f>'Formato 5'!B73</f>
        <v>0</v>
      </c>
      <c r="Q60" s="116">
        <f>'Formato 5'!C73</f>
        <v>0</v>
      </c>
      <c r="R60" s="116">
        <f>'Formato 5'!D73</f>
        <v>0</v>
      </c>
      <c r="S60" s="116">
        <f>'Formato 5'!E73</f>
        <v>0</v>
      </c>
      <c r="T60" s="116">
        <f>'Formato 5'!F73</f>
        <v>0</v>
      </c>
      <c r="U60" s="116">
        <f>'Formato 5'!G73</f>
        <v>0</v>
      </c>
    </row>
    <row r="61" spans="1:21" x14ac:dyDescent="0.25">
      <c r="A61" s="540" t="str">
        <f t="shared" si="0"/>
        <v>5,7,2,0,0,0,0</v>
      </c>
      <c r="B61" s="116">
        <v>5</v>
      </c>
      <c r="C61" s="116">
        <v>7</v>
      </c>
      <c r="D61" s="116">
        <v>2</v>
      </c>
      <c r="J61" s="116" t="s">
        <v>3962</v>
      </c>
      <c r="P61" s="116">
        <f>'Formato 5'!B74</f>
        <v>0</v>
      </c>
      <c r="Q61" s="116">
        <f>'Formato 5'!C74</f>
        <v>0</v>
      </c>
      <c r="R61" s="116">
        <f>'Formato 5'!D74</f>
        <v>0</v>
      </c>
      <c r="S61" s="116">
        <f>'Formato 5'!E74</f>
        <v>0</v>
      </c>
      <c r="T61" s="116">
        <f>'Formato 5'!F74</f>
        <v>0</v>
      </c>
      <c r="U61" s="116">
        <f>'Formato 5'!G74</f>
        <v>0</v>
      </c>
    </row>
    <row r="62" spans="1:21" x14ac:dyDescent="0.25">
      <c r="A62" s="540" t="str">
        <f t="shared" si="0"/>
        <v>5,7,3,0,0,0,0</v>
      </c>
      <c r="B62" s="116">
        <v>5</v>
      </c>
      <c r="C62" s="116">
        <v>7</v>
      </c>
      <c r="D62" s="116">
        <v>3</v>
      </c>
      <c r="J62" s="116" t="s">
        <v>621</v>
      </c>
      <c r="P62" s="116">
        <f>'Formato 5'!B75</f>
        <v>0</v>
      </c>
      <c r="Q62" s="116">
        <f>'Formato 5'!C75</f>
        <v>0</v>
      </c>
      <c r="R62" s="116">
        <f>'Formato 5'!D75</f>
        <v>0</v>
      </c>
      <c r="S62" s="116">
        <f>'Formato 5'!E75</f>
        <v>0</v>
      </c>
      <c r="T62" s="116">
        <f>'Formato 5'!F75</f>
        <v>0</v>
      </c>
      <c r="U62" s="116">
        <f>'Formato 5'!G75</f>
        <v>0</v>
      </c>
    </row>
  </sheetData>
  <sheetProtection algorithmName="SHA-512" hashValue="Wsf+OBHCMQzraTHhMFl4yhCLREnaP65k2YVg6B51mdkgA70xTJCGq036nY/n49Zb+bMno0kiS0Qff5B5C+J/pg==" saltValue="12e3TJtAiByiBAXIymOtAg==" spinCount="100000" sheet="1" objects="1" scenarios="1"/>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CC069-01AE-4AF5-A3A4-0991E7FE0DB1}">
  <sheetPr codeName="Hoja61">
    <pageSetUpPr fitToPage="1"/>
  </sheetPr>
  <dimension ref="A1:XFC161"/>
  <sheetViews>
    <sheetView zoomScale="90" zoomScaleNormal="90" zoomScalePageLayoutView="90" workbookViewId="0">
      <selection activeCell="G24" sqref="G24"/>
    </sheetView>
  </sheetViews>
  <sheetFormatPr baseColWidth="10" defaultColWidth="10.83203125" defaultRowHeight="15" customHeight="1" zeroHeight="1" x14ac:dyDescent="0.25"/>
  <cols>
    <col min="1" max="1" width="120" style="116" customWidth="1"/>
    <col min="2" max="6" width="24.1640625" style="116" customWidth="1"/>
    <col min="7" max="7" width="20.5" style="116" customWidth="1"/>
    <col min="8" max="16383" width="0" style="116" hidden="1" customWidth="1"/>
    <col min="16384" max="16384" width="1.5" style="116" hidden="1" customWidth="1"/>
  </cols>
  <sheetData>
    <row r="1" spans="1:7" ht="56.25" customHeight="1" x14ac:dyDescent="0.25">
      <c r="A1" s="829" t="s">
        <v>3963</v>
      </c>
      <c r="B1" s="828"/>
      <c r="C1" s="828"/>
      <c r="D1" s="828"/>
      <c r="E1" s="828"/>
      <c r="F1" s="828"/>
      <c r="G1" s="828"/>
    </row>
    <row r="2" spans="1:7" x14ac:dyDescent="0.25">
      <c r="A2" s="832" t="str">
        <f>ENTE_PUBLICO_A</f>
        <v>INSTITUTO MUNICIPAL DE VIVIENDA DE IRAPUATO, GTO., Gobierno del Estado de Guanajuato (a)</v>
      </c>
      <c r="B2" s="832"/>
      <c r="C2" s="832"/>
      <c r="D2" s="832"/>
      <c r="E2" s="832"/>
      <c r="F2" s="832"/>
      <c r="G2" s="832"/>
    </row>
    <row r="3" spans="1:7" x14ac:dyDescent="0.25">
      <c r="A3" s="833" t="s">
        <v>3964</v>
      </c>
      <c r="B3" s="833"/>
      <c r="C3" s="833"/>
      <c r="D3" s="833"/>
      <c r="E3" s="833"/>
      <c r="F3" s="833"/>
      <c r="G3" s="833"/>
    </row>
    <row r="4" spans="1:7" x14ac:dyDescent="0.25">
      <c r="A4" s="833" t="s">
        <v>3965</v>
      </c>
      <c r="B4" s="833"/>
      <c r="C4" s="833"/>
      <c r="D4" s="833"/>
      <c r="E4" s="833"/>
      <c r="F4" s="833"/>
      <c r="G4" s="833"/>
    </row>
    <row r="5" spans="1:7" x14ac:dyDescent="0.25">
      <c r="A5" s="834" t="str">
        <f>TRIMESTRE</f>
        <v>Del 1 de enero al 31 de diciembre de 2021 (b)</v>
      </c>
      <c r="B5" s="834"/>
      <c r="C5" s="834"/>
      <c r="D5" s="834"/>
      <c r="E5" s="834"/>
      <c r="F5" s="834"/>
      <c r="G5" s="834"/>
    </row>
    <row r="6" spans="1:7" x14ac:dyDescent="0.25">
      <c r="A6" s="826" t="s">
        <v>3549</v>
      </c>
      <c r="B6" s="826"/>
      <c r="C6" s="826"/>
      <c r="D6" s="826"/>
      <c r="E6" s="826"/>
      <c r="F6" s="826"/>
      <c r="G6" s="826"/>
    </row>
    <row r="7" spans="1:7" ht="15" customHeight="1" x14ac:dyDescent="0.25">
      <c r="A7" s="830" t="s">
        <v>3551</v>
      </c>
      <c r="B7" s="830" t="s">
        <v>762</v>
      </c>
      <c r="C7" s="830"/>
      <c r="D7" s="830"/>
      <c r="E7" s="830"/>
      <c r="F7" s="830"/>
      <c r="G7" s="831" t="s">
        <v>3966</v>
      </c>
    </row>
    <row r="8" spans="1:7" ht="30" x14ac:dyDescent="0.25">
      <c r="A8" s="830"/>
      <c r="B8" s="575" t="s">
        <v>3967</v>
      </c>
      <c r="C8" s="575" t="s">
        <v>3968</v>
      </c>
      <c r="D8" s="575" t="s">
        <v>3969</v>
      </c>
      <c r="E8" s="575" t="s">
        <v>739</v>
      </c>
      <c r="F8" s="575" t="s">
        <v>3970</v>
      </c>
      <c r="G8" s="830"/>
    </row>
    <row r="9" spans="1:7" x14ac:dyDescent="0.25">
      <c r="A9" s="627" t="s">
        <v>3971</v>
      </c>
      <c r="B9" s="628">
        <f>SUM(B10,B18,B28,B38,B48,B58,B62,B71,B75)</f>
        <v>25047887.580000002</v>
      </c>
      <c r="C9" s="628">
        <f t="shared" ref="C9:G9" si="0">SUM(C10,C18,C28,C38,C48,C58,C62,C71,C75)</f>
        <v>1260446.6499999999</v>
      </c>
      <c r="D9" s="628">
        <f t="shared" si="0"/>
        <v>26308334.230000004</v>
      </c>
      <c r="E9" s="628">
        <f t="shared" si="0"/>
        <v>8818431.129999999</v>
      </c>
      <c r="F9" s="628">
        <f t="shared" si="0"/>
        <v>8818431.129999999</v>
      </c>
      <c r="G9" s="628">
        <f t="shared" si="0"/>
        <v>17489903.099999998</v>
      </c>
    </row>
    <row r="10" spans="1:7" x14ac:dyDescent="0.25">
      <c r="A10" s="629" t="s">
        <v>3972</v>
      </c>
      <c r="B10" s="630">
        <f>SUM(B11:B17)</f>
        <v>7086571.4600000009</v>
      </c>
      <c r="C10" s="630">
        <v>0</v>
      </c>
      <c r="D10" s="630">
        <f t="shared" ref="D10:F10" si="1">SUM(D11:D17)</f>
        <v>7086571.4600000009</v>
      </c>
      <c r="E10" s="630">
        <f t="shared" si="1"/>
        <v>7016777.5799999991</v>
      </c>
      <c r="F10" s="630">
        <f t="shared" si="1"/>
        <v>7016777.5799999991</v>
      </c>
      <c r="G10" s="630">
        <f>SUM(G11:G17)</f>
        <v>69793.88</v>
      </c>
    </row>
    <row r="11" spans="1:7" x14ac:dyDescent="0.25">
      <c r="A11" s="631" t="s">
        <v>3973</v>
      </c>
      <c r="B11" s="632">
        <v>4937235.4800000004</v>
      </c>
      <c r="C11" s="632">
        <v>0</v>
      </c>
      <c r="D11" s="632">
        <v>4937235.4800000004</v>
      </c>
      <c r="E11" s="632">
        <v>4925746.34</v>
      </c>
      <c r="F11" s="632">
        <v>4925746.34</v>
      </c>
      <c r="G11" s="632">
        <v>11489.14</v>
      </c>
    </row>
    <row r="12" spans="1:7" x14ac:dyDescent="0.25">
      <c r="A12" s="631" t="s">
        <v>3974</v>
      </c>
      <c r="B12" s="630">
        <v>0</v>
      </c>
      <c r="C12" s="630">
        <v>0</v>
      </c>
      <c r="D12" s="630">
        <v>0</v>
      </c>
      <c r="E12" s="630">
        <v>0</v>
      </c>
      <c r="F12" s="630">
        <v>0</v>
      </c>
      <c r="G12" s="630">
        <v>0</v>
      </c>
    </row>
    <row r="13" spans="1:7" x14ac:dyDescent="0.25">
      <c r="A13" s="631" t="s">
        <v>3975</v>
      </c>
      <c r="B13" s="632">
        <v>622568.06999999995</v>
      </c>
      <c r="C13" s="632">
        <v>0</v>
      </c>
      <c r="D13" s="632">
        <v>622568.06999999995</v>
      </c>
      <c r="E13" s="632">
        <v>615460.39</v>
      </c>
      <c r="F13" s="632">
        <v>615460.39</v>
      </c>
      <c r="G13" s="632">
        <v>7107.68</v>
      </c>
    </row>
    <row r="14" spans="1:7" x14ac:dyDescent="0.25">
      <c r="A14" s="631" t="s">
        <v>3976</v>
      </c>
      <c r="B14" s="632">
        <v>1021767.91</v>
      </c>
      <c r="C14" s="630">
        <v>0</v>
      </c>
      <c r="D14" s="632">
        <v>1021767.91</v>
      </c>
      <c r="E14" s="632">
        <v>984740.73</v>
      </c>
      <c r="F14" s="632">
        <v>984740.73</v>
      </c>
      <c r="G14" s="632">
        <v>37027.18</v>
      </c>
    </row>
    <row r="15" spans="1:7" x14ac:dyDescent="0.25">
      <c r="A15" s="631" t="s">
        <v>3977</v>
      </c>
      <c r="B15" s="632">
        <v>155000</v>
      </c>
      <c r="C15" s="632">
        <v>350000</v>
      </c>
      <c r="D15" s="632">
        <v>505000</v>
      </c>
      <c r="E15" s="632">
        <v>490830.12</v>
      </c>
      <c r="F15" s="632">
        <v>490830.12</v>
      </c>
      <c r="G15" s="632">
        <v>14169.88</v>
      </c>
    </row>
    <row r="16" spans="1:7" x14ac:dyDescent="0.25">
      <c r="A16" s="631" t="s">
        <v>3978</v>
      </c>
      <c r="B16" s="632">
        <v>350000</v>
      </c>
      <c r="C16" s="632">
        <v>-350000</v>
      </c>
      <c r="D16" s="632">
        <v>0</v>
      </c>
      <c r="E16" s="630">
        <v>0</v>
      </c>
      <c r="F16" s="630">
        <v>0</v>
      </c>
      <c r="G16" s="632">
        <v>0</v>
      </c>
    </row>
    <row r="17" spans="1:7" x14ac:dyDescent="0.25">
      <c r="A17" s="631" t="s">
        <v>3979</v>
      </c>
      <c r="B17" s="630">
        <v>0</v>
      </c>
      <c r="C17" s="630">
        <v>0</v>
      </c>
      <c r="D17" s="630">
        <v>0</v>
      </c>
      <c r="E17" s="630">
        <v>0</v>
      </c>
      <c r="F17" s="630">
        <v>0</v>
      </c>
      <c r="G17" s="630">
        <v>0</v>
      </c>
    </row>
    <row r="18" spans="1:7" x14ac:dyDescent="0.25">
      <c r="A18" s="629" t="s">
        <v>3980</v>
      </c>
      <c r="B18" s="630">
        <f>SUM(B19:B27)</f>
        <v>460492.83</v>
      </c>
      <c r="C18" s="630">
        <f t="shared" ref="C18:F18" si="2">SUM(C19:C27)</f>
        <v>0</v>
      </c>
      <c r="D18" s="630">
        <f t="shared" si="2"/>
        <v>460492.83</v>
      </c>
      <c r="E18" s="630">
        <f t="shared" si="2"/>
        <v>150877.31</v>
      </c>
      <c r="F18" s="630">
        <f t="shared" si="2"/>
        <v>150877.31</v>
      </c>
      <c r="G18" s="630">
        <f>SUM(G19:G27)</f>
        <v>309615.52</v>
      </c>
    </row>
    <row r="19" spans="1:7" x14ac:dyDescent="0.25">
      <c r="A19" s="631" t="s">
        <v>3981</v>
      </c>
      <c r="B19" s="632">
        <v>177500</v>
      </c>
      <c r="C19" s="632">
        <v>0</v>
      </c>
      <c r="D19" s="632">
        <v>177500</v>
      </c>
      <c r="E19" s="632">
        <v>56755.11</v>
      </c>
      <c r="F19" s="632">
        <v>56755.11</v>
      </c>
      <c r="G19" s="632">
        <v>120744.89</v>
      </c>
    </row>
    <row r="20" spans="1:7" x14ac:dyDescent="0.25">
      <c r="A20" s="631" t="s">
        <v>3982</v>
      </c>
      <c r="B20" s="632">
        <v>30692.83</v>
      </c>
      <c r="C20" s="632">
        <v>0</v>
      </c>
      <c r="D20" s="632">
        <v>30692.83</v>
      </c>
      <c r="E20" s="632">
        <v>16945.009999999998</v>
      </c>
      <c r="F20" s="632">
        <v>16945.009999999998</v>
      </c>
      <c r="G20" s="632">
        <v>13747.82</v>
      </c>
    </row>
    <row r="21" spans="1:7" x14ac:dyDescent="0.25">
      <c r="A21" s="631" t="s">
        <v>3983</v>
      </c>
      <c r="B21" s="630">
        <v>0</v>
      </c>
      <c r="C21" s="630">
        <v>0</v>
      </c>
      <c r="D21" s="630">
        <v>0</v>
      </c>
      <c r="E21" s="630">
        <v>0</v>
      </c>
      <c r="F21" s="630">
        <v>0</v>
      </c>
      <c r="G21" s="630">
        <v>0</v>
      </c>
    </row>
    <row r="22" spans="1:7" x14ac:dyDescent="0.25">
      <c r="A22" s="631" t="s">
        <v>3984</v>
      </c>
      <c r="B22" s="632">
        <v>19000</v>
      </c>
      <c r="C22" s="632">
        <v>0</v>
      </c>
      <c r="D22" s="632">
        <v>19000</v>
      </c>
      <c r="E22" s="632">
        <v>224.41</v>
      </c>
      <c r="F22" s="632">
        <v>224.41</v>
      </c>
      <c r="G22" s="632">
        <v>18775.59</v>
      </c>
    </row>
    <row r="23" spans="1:7" x14ac:dyDescent="0.25">
      <c r="A23" s="631" t="s">
        <v>3985</v>
      </c>
      <c r="B23" s="632">
        <v>40500</v>
      </c>
      <c r="C23" s="632">
        <v>0</v>
      </c>
      <c r="D23" s="632">
        <v>40500</v>
      </c>
      <c r="E23" s="632">
        <v>925.29</v>
      </c>
      <c r="F23" s="632">
        <v>925.29</v>
      </c>
      <c r="G23" s="632">
        <v>39574.71</v>
      </c>
    </row>
    <row r="24" spans="1:7" x14ac:dyDescent="0.25">
      <c r="A24" s="631" t="s">
        <v>3986</v>
      </c>
      <c r="B24" s="632">
        <v>95000</v>
      </c>
      <c r="C24" s="630">
        <v>0</v>
      </c>
      <c r="D24" s="632">
        <v>95000</v>
      </c>
      <c r="E24" s="632">
        <v>74800</v>
      </c>
      <c r="F24" s="632">
        <v>74800</v>
      </c>
      <c r="G24" s="632">
        <v>20200</v>
      </c>
    </row>
    <row r="25" spans="1:7" x14ac:dyDescent="0.25">
      <c r="A25" s="631" t="s">
        <v>3987</v>
      </c>
      <c r="B25" s="632">
        <v>75000</v>
      </c>
      <c r="C25" s="632">
        <v>0</v>
      </c>
      <c r="D25" s="632">
        <v>75000</v>
      </c>
      <c r="E25" s="632">
        <v>365</v>
      </c>
      <c r="F25" s="632">
        <v>365</v>
      </c>
      <c r="G25" s="632">
        <v>74635</v>
      </c>
    </row>
    <row r="26" spans="1:7" x14ac:dyDescent="0.25">
      <c r="A26" s="631" t="s">
        <v>3988</v>
      </c>
      <c r="B26" s="630">
        <v>0</v>
      </c>
      <c r="C26" s="630">
        <v>0</v>
      </c>
      <c r="D26" s="630">
        <v>0</v>
      </c>
      <c r="E26" s="630">
        <v>0</v>
      </c>
      <c r="F26" s="630">
        <v>0</v>
      </c>
      <c r="G26" s="630">
        <v>0</v>
      </c>
    </row>
    <row r="27" spans="1:7" x14ac:dyDescent="0.25">
      <c r="A27" s="631" t="s">
        <v>3989</v>
      </c>
      <c r="B27" s="632">
        <v>22800</v>
      </c>
      <c r="C27" s="632">
        <v>0</v>
      </c>
      <c r="D27" s="632">
        <v>22800</v>
      </c>
      <c r="E27" s="632">
        <v>862.49</v>
      </c>
      <c r="F27" s="632">
        <v>862.49</v>
      </c>
      <c r="G27" s="632">
        <v>21937.51</v>
      </c>
    </row>
    <row r="28" spans="1:7" x14ac:dyDescent="0.25">
      <c r="A28" s="629" t="s">
        <v>3990</v>
      </c>
      <c r="B28" s="630">
        <f>SUM(B29:B37)</f>
        <v>2090323.29</v>
      </c>
      <c r="C28" s="630">
        <f t="shared" ref="C28:G28" si="3">SUM(C29:C37)</f>
        <v>0</v>
      </c>
      <c r="D28" s="630">
        <f t="shared" si="3"/>
        <v>2090323.29</v>
      </c>
      <c r="E28" s="630">
        <f t="shared" si="3"/>
        <v>746153.8</v>
      </c>
      <c r="F28" s="630">
        <f t="shared" si="3"/>
        <v>746153.8</v>
      </c>
      <c r="G28" s="630">
        <f t="shared" si="3"/>
        <v>1344169.4899999998</v>
      </c>
    </row>
    <row r="29" spans="1:7" x14ac:dyDescent="0.25">
      <c r="A29" s="631" t="s">
        <v>3991</v>
      </c>
      <c r="B29" s="632">
        <v>61300</v>
      </c>
      <c r="C29" s="632">
        <v>0</v>
      </c>
      <c r="D29" s="632">
        <v>61300</v>
      </c>
      <c r="E29" s="632">
        <v>39779.199999999997</v>
      </c>
      <c r="F29" s="632">
        <v>39779.199999999997</v>
      </c>
      <c r="G29" s="632">
        <v>21520.799999999999</v>
      </c>
    </row>
    <row r="30" spans="1:7" x14ac:dyDescent="0.25">
      <c r="A30" s="631" t="s">
        <v>3992</v>
      </c>
      <c r="B30" s="632">
        <v>515000</v>
      </c>
      <c r="C30" s="632">
        <v>0</v>
      </c>
      <c r="D30" s="632">
        <v>515000</v>
      </c>
      <c r="E30" s="632">
        <v>352285.33</v>
      </c>
      <c r="F30" s="632">
        <v>352285.33</v>
      </c>
      <c r="G30" s="632">
        <v>162714.67000000001</v>
      </c>
    </row>
    <row r="31" spans="1:7" x14ac:dyDescent="0.25">
      <c r="A31" s="631" t="s">
        <v>3993</v>
      </c>
      <c r="B31" s="632">
        <v>922000</v>
      </c>
      <c r="C31" s="632">
        <v>15000</v>
      </c>
      <c r="D31" s="632">
        <v>937000</v>
      </c>
      <c r="E31" s="632">
        <v>135100.01999999999</v>
      </c>
      <c r="F31" s="632">
        <v>135100.01999999999</v>
      </c>
      <c r="G31" s="632">
        <v>801899.98</v>
      </c>
    </row>
    <row r="32" spans="1:7" x14ac:dyDescent="0.25">
      <c r="A32" s="631" t="s">
        <v>3994</v>
      </c>
      <c r="B32" s="632">
        <v>130000</v>
      </c>
      <c r="C32" s="630">
        <v>0</v>
      </c>
      <c r="D32" s="632">
        <v>130000</v>
      </c>
      <c r="E32" s="632">
        <v>50678.13</v>
      </c>
      <c r="F32" s="632">
        <v>50678.13</v>
      </c>
      <c r="G32" s="632">
        <v>79321.87</v>
      </c>
    </row>
    <row r="33" spans="1:7" x14ac:dyDescent="0.25">
      <c r="A33" s="631" t="s">
        <v>3995</v>
      </c>
      <c r="B33" s="632">
        <v>122251.59</v>
      </c>
      <c r="C33" s="632">
        <v>-23500</v>
      </c>
      <c r="D33" s="632">
        <v>98751.59</v>
      </c>
      <c r="E33" s="632">
        <v>38829.800000000003</v>
      </c>
      <c r="F33" s="632">
        <v>38829.800000000003</v>
      </c>
      <c r="G33" s="632">
        <v>59921.79</v>
      </c>
    </row>
    <row r="34" spans="1:7" x14ac:dyDescent="0.25">
      <c r="A34" s="631" t="s">
        <v>3996</v>
      </c>
      <c r="B34" s="632">
        <v>60000</v>
      </c>
      <c r="C34" s="632">
        <v>0</v>
      </c>
      <c r="D34" s="632">
        <v>60000</v>
      </c>
      <c r="E34" s="632">
        <v>19392.72</v>
      </c>
      <c r="F34" s="632">
        <v>19392.72</v>
      </c>
      <c r="G34" s="632">
        <v>40607.279999999999</v>
      </c>
    </row>
    <row r="35" spans="1:7" x14ac:dyDescent="0.25">
      <c r="A35" s="631" t="s">
        <v>3997</v>
      </c>
      <c r="B35" s="632">
        <v>63500</v>
      </c>
      <c r="C35" s="632">
        <v>0</v>
      </c>
      <c r="D35" s="632">
        <v>63500</v>
      </c>
      <c r="E35" s="632">
        <v>311</v>
      </c>
      <c r="F35" s="632">
        <v>311</v>
      </c>
      <c r="G35" s="632">
        <v>63189</v>
      </c>
    </row>
    <row r="36" spans="1:7" x14ac:dyDescent="0.25">
      <c r="A36" s="631" t="s">
        <v>3998</v>
      </c>
      <c r="B36" s="632">
        <v>100000</v>
      </c>
      <c r="C36" s="632">
        <v>0</v>
      </c>
      <c r="D36" s="632">
        <v>100000</v>
      </c>
      <c r="E36" s="632">
        <v>17025.599999999999</v>
      </c>
      <c r="F36" s="632">
        <v>17025.599999999999</v>
      </c>
      <c r="G36" s="632">
        <v>82974.399999999994</v>
      </c>
    </row>
    <row r="37" spans="1:7" x14ac:dyDescent="0.25">
      <c r="A37" s="631" t="s">
        <v>3999</v>
      </c>
      <c r="B37" s="632">
        <v>116271.7</v>
      </c>
      <c r="C37" s="632">
        <v>8500</v>
      </c>
      <c r="D37" s="632">
        <v>124771.7</v>
      </c>
      <c r="E37" s="632">
        <v>92752</v>
      </c>
      <c r="F37" s="632">
        <v>92752</v>
      </c>
      <c r="G37" s="632">
        <v>32019.7</v>
      </c>
    </row>
    <row r="38" spans="1:7" x14ac:dyDescent="0.25">
      <c r="A38" s="629" t="s">
        <v>4000</v>
      </c>
      <c r="B38" s="630">
        <v>0</v>
      </c>
      <c r="C38" s="630">
        <v>0</v>
      </c>
      <c r="D38" s="630">
        <v>0</v>
      </c>
      <c r="E38" s="630">
        <v>0</v>
      </c>
      <c r="F38" s="630">
        <v>0</v>
      </c>
      <c r="G38" s="630">
        <v>0</v>
      </c>
    </row>
    <row r="39" spans="1:7" x14ac:dyDescent="0.25">
      <c r="A39" s="631" t="s">
        <v>4001</v>
      </c>
      <c r="B39" s="630">
        <v>0</v>
      </c>
      <c r="C39" s="630">
        <v>0</v>
      </c>
      <c r="D39" s="630">
        <v>0</v>
      </c>
      <c r="E39" s="630">
        <v>0</v>
      </c>
      <c r="F39" s="630">
        <v>0</v>
      </c>
      <c r="G39" s="630">
        <v>0</v>
      </c>
    </row>
    <row r="40" spans="1:7" x14ac:dyDescent="0.25">
      <c r="A40" s="631" t="s">
        <v>4002</v>
      </c>
      <c r="B40" s="630">
        <v>0</v>
      </c>
      <c r="C40" s="630">
        <v>0</v>
      </c>
      <c r="D40" s="630">
        <v>0</v>
      </c>
      <c r="E40" s="630">
        <v>0</v>
      </c>
      <c r="F40" s="630">
        <v>0</v>
      </c>
      <c r="G40" s="630">
        <v>0</v>
      </c>
    </row>
    <row r="41" spans="1:7" x14ac:dyDescent="0.25">
      <c r="A41" s="631" t="s">
        <v>4003</v>
      </c>
      <c r="B41" s="630">
        <v>0</v>
      </c>
      <c r="C41" s="630">
        <v>0</v>
      </c>
      <c r="D41" s="630">
        <v>0</v>
      </c>
      <c r="E41" s="630">
        <v>0</v>
      </c>
      <c r="F41" s="630">
        <v>0</v>
      </c>
      <c r="G41" s="630">
        <v>0</v>
      </c>
    </row>
    <row r="42" spans="1:7" x14ac:dyDescent="0.25">
      <c r="A42" s="631" t="s">
        <v>4004</v>
      </c>
      <c r="B42" s="630">
        <v>0</v>
      </c>
      <c r="C42" s="630">
        <v>0</v>
      </c>
      <c r="D42" s="630">
        <v>0</v>
      </c>
      <c r="E42" s="630">
        <v>0</v>
      </c>
      <c r="F42" s="630">
        <v>0</v>
      </c>
      <c r="G42" s="630">
        <v>0</v>
      </c>
    </row>
    <row r="43" spans="1:7" x14ac:dyDescent="0.25">
      <c r="A43" s="631" t="s">
        <v>4005</v>
      </c>
      <c r="B43" s="630">
        <v>0</v>
      </c>
      <c r="C43" s="630">
        <v>0</v>
      </c>
      <c r="D43" s="630">
        <v>0</v>
      </c>
      <c r="E43" s="630">
        <v>0</v>
      </c>
      <c r="F43" s="630">
        <v>0</v>
      </c>
      <c r="G43" s="630">
        <v>0</v>
      </c>
    </row>
    <row r="44" spans="1:7" x14ac:dyDescent="0.25">
      <c r="A44" s="631" t="s">
        <v>4006</v>
      </c>
      <c r="B44" s="630">
        <v>0</v>
      </c>
      <c r="C44" s="630">
        <v>0</v>
      </c>
      <c r="D44" s="630">
        <v>0</v>
      </c>
      <c r="E44" s="630">
        <v>0</v>
      </c>
      <c r="F44" s="630">
        <v>0</v>
      </c>
      <c r="G44" s="630">
        <v>0</v>
      </c>
    </row>
    <row r="45" spans="1:7" x14ac:dyDescent="0.25">
      <c r="A45" s="631" t="s">
        <v>4007</v>
      </c>
      <c r="B45" s="630">
        <v>0</v>
      </c>
      <c r="C45" s="630">
        <v>0</v>
      </c>
      <c r="D45" s="630">
        <v>0</v>
      </c>
      <c r="E45" s="630">
        <v>0</v>
      </c>
      <c r="F45" s="630">
        <v>0</v>
      </c>
      <c r="G45" s="630">
        <v>0</v>
      </c>
    </row>
    <row r="46" spans="1:7" x14ac:dyDescent="0.25">
      <c r="A46" s="631" t="s">
        <v>4008</v>
      </c>
      <c r="B46" s="630">
        <v>0</v>
      </c>
      <c r="C46" s="630">
        <v>0</v>
      </c>
      <c r="D46" s="630">
        <v>0</v>
      </c>
      <c r="E46" s="630">
        <v>0</v>
      </c>
      <c r="F46" s="630">
        <v>0</v>
      </c>
      <c r="G46" s="630">
        <v>0</v>
      </c>
    </row>
    <row r="47" spans="1:7" x14ac:dyDescent="0.25">
      <c r="A47" s="631" t="s">
        <v>4009</v>
      </c>
      <c r="B47" s="630">
        <v>0</v>
      </c>
      <c r="C47" s="630">
        <v>0</v>
      </c>
      <c r="D47" s="630">
        <v>0</v>
      </c>
      <c r="E47" s="630">
        <v>0</v>
      </c>
      <c r="F47" s="630">
        <v>0</v>
      </c>
      <c r="G47" s="630">
        <v>0</v>
      </c>
    </row>
    <row r="48" spans="1:7" x14ac:dyDescent="0.25">
      <c r="A48" s="629" t="s">
        <v>4010</v>
      </c>
      <c r="B48" s="630">
        <f>SUM(B49:B57)</f>
        <v>13140500</v>
      </c>
      <c r="C48" s="630">
        <f t="shared" ref="C48:G48" si="4">SUM(C49:C57)</f>
        <v>1260446.6499999999</v>
      </c>
      <c r="D48" s="630">
        <f t="shared" si="4"/>
        <v>14400946.65</v>
      </c>
      <c r="E48" s="630">
        <f t="shared" si="4"/>
        <v>0</v>
      </c>
      <c r="F48" s="630">
        <f t="shared" si="4"/>
        <v>0</v>
      </c>
      <c r="G48" s="630">
        <f t="shared" si="4"/>
        <v>14400946.65</v>
      </c>
    </row>
    <row r="49" spans="1:7" x14ac:dyDescent="0.25">
      <c r="A49" s="631" t="s">
        <v>4011</v>
      </c>
      <c r="B49" s="632">
        <v>140500</v>
      </c>
      <c r="C49" s="632">
        <v>0</v>
      </c>
      <c r="D49" s="632">
        <v>140500</v>
      </c>
      <c r="E49" s="632">
        <v>0</v>
      </c>
      <c r="F49" s="632">
        <v>0</v>
      </c>
      <c r="G49" s="632">
        <v>140500</v>
      </c>
    </row>
    <row r="50" spans="1:7" x14ac:dyDescent="0.25">
      <c r="A50" s="631" t="s">
        <v>4012</v>
      </c>
      <c r="B50" s="632">
        <v>0</v>
      </c>
      <c r="C50" s="632">
        <v>0</v>
      </c>
      <c r="D50" s="632">
        <v>0</v>
      </c>
      <c r="E50" s="632">
        <v>0</v>
      </c>
      <c r="F50" s="632">
        <v>0</v>
      </c>
      <c r="G50" s="632">
        <v>0</v>
      </c>
    </row>
    <row r="51" spans="1:7" x14ac:dyDescent="0.25">
      <c r="A51" s="631" t="s">
        <v>4013</v>
      </c>
      <c r="B51" s="630">
        <v>0</v>
      </c>
      <c r="C51" s="630">
        <v>0</v>
      </c>
      <c r="D51" s="630">
        <v>0</v>
      </c>
      <c r="E51" s="630">
        <v>0</v>
      </c>
      <c r="F51" s="630">
        <v>0</v>
      </c>
      <c r="G51" s="630">
        <v>0</v>
      </c>
    </row>
    <row r="52" spans="1:7" x14ac:dyDescent="0.25">
      <c r="A52" s="631" t="s">
        <v>4014</v>
      </c>
      <c r="B52" s="630">
        <v>0</v>
      </c>
      <c r="C52" s="630">
        <v>0</v>
      </c>
      <c r="D52" s="630">
        <v>0</v>
      </c>
      <c r="E52" s="630">
        <v>0</v>
      </c>
      <c r="F52" s="630">
        <v>0</v>
      </c>
      <c r="G52" s="630">
        <v>0</v>
      </c>
    </row>
    <row r="53" spans="1:7" x14ac:dyDescent="0.25">
      <c r="A53" s="631" t="s">
        <v>4015</v>
      </c>
      <c r="B53" s="630">
        <v>0</v>
      </c>
      <c r="C53" s="630">
        <v>0</v>
      </c>
      <c r="D53" s="630">
        <v>0</v>
      </c>
      <c r="E53" s="630">
        <v>0</v>
      </c>
      <c r="F53" s="630">
        <v>0</v>
      </c>
      <c r="G53" s="630">
        <v>0</v>
      </c>
    </row>
    <row r="54" spans="1:7" x14ac:dyDescent="0.25">
      <c r="A54" s="631" t="s">
        <v>4016</v>
      </c>
      <c r="B54" s="632">
        <v>0</v>
      </c>
      <c r="C54" s="632">
        <v>0</v>
      </c>
      <c r="D54" s="632">
        <v>0</v>
      </c>
      <c r="E54" s="632">
        <v>0</v>
      </c>
      <c r="F54" s="632">
        <v>0</v>
      </c>
      <c r="G54" s="632">
        <v>0</v>
      </c>
    </row>
    <row r="55" spans="1:7" x14ac:dyDescent="0.25">
      <c r="A55" s="631" t="s">
        <v>4017</v>
      </c>
      <c r="B55" s="630">
        <v>0</v>
      </c>
      <c r="C55" s="630">
        <v>0</v>
      </c>
      <c r="D55" s="630">
        <v>0</v>
      </c>
      <c r="E55" s="630">
        <v>0</v>
      </c>
      <c r="F55" s="630">
        <v>0</v>
      </c>
      <c r="G55" s="630">
        <v>0</v>
      </c>
    </row>
    <row r="56" spans="1:7" x14ac:dyDescent="0.25">
      <c r="A56" s="631" t="s">
        <v>4018</v>
      </c>
      <c r="B56" s="632">
        <v>13000000</v>
      </c>
      <c r="C56" s="632">
        <v>1260446.6499999999</v>
      </c>
      <c r="D56" s="632">
        <v>14260446.65</v>
      </c>
      <c r="E56" s="632">
        <v>0</v>
      </c>
      <c r="F56" s="632">
        <v>0</v>
      </c>
      <c r="G56" s="632">
        <v>14260446.65</v>
      </c>
    </row>
    <row r="57" spans="1:7" x14ac:dyDescent="0.25">
      <c r="A57" s="631" t="s">
        <v>4019</v>
      </c>
      <c r="B57" s="630">
        <v>0</v>
      </c>
      <c r="C57" s="630">
        <v>0</v>
      </c>
      <c r="D57" s="630">
        <v>0</v>
      </c>
      <c r="E57" s="630">
        <v>0</v>
      </c>
      <c r="F57" s="630">
        <v>0</v>
      </c>
      <c r="G57" s="630">
        <v>0</v>
      </c>
    </row>
    <row r="58" spans="1:7" x14ac:dyDescent="0.25">
      <c r="A58" s="629" t="s">
        <v>4020</v>
      </c>
      <c r="B58" s="630">
        <f>SUM(B59:B61)</f>
        <v>1770000</v>
      </c>
      <c r="C58" s="630">
        <f t="shared" ref="C58:G58" si="5">SUM(C59:C61)</f>
        <v>0</v>
      </c>
      <c r="D58" s="630">
        <f t="shared" si="5"/>
        <v>1770000</v>
      </c>
      <c r="E58" s="630">
        <f t="shared" si="5"/>
        <v>904622.44</v>
      </c>
      <c r="F58" s="630">
        <f t="shared" si="5"/>
        <v>904622.44</v>
      </c>
      <c r="G58" s="630">
        <f t="shared" si="5"/>
        <v>865377.56</v>
      </c>
    </row>
    <row r="59" spans="1:7" x14ac:dyDescent="0.25">
      <c r="A59" s="631" t="s">
        <v>4021</v>
      </c>
      <c r="B59" s="630">
        <v>0</v>
      </c>
      <c r="C59" s="630">
        <v>0</v>
      </c>
      <c r="D59" s="630">
        <v>0</v>
      </c>
      <c r="E59" s="630">
        <v>0</v>
      </c>
      <c r="F59" s="630">
        <v>0</v>
      </c>
      <c r="G59" s="630">
        <v>0</v>
      </c>
    </row>
    <row r="60" spans="1:7" x14ac:dyDescent="0.25">
      <c r="A60" s="631" t="s">
        <v>4022</v>
      </c>
      <c r="B60" s="632">
        <v>1770000</v>
      </c>
      <c r="C60" s="632">
        <v>0</v>
      </c>
      <c r="D60" s="632">
        <v>1770000</v>
      </c>
      <c r="E60" s="632">
        <v>904622.44</v>
      </c>
      <c r="F60" s="632">
        <v>904622.44</v>
      </c>
      <c r="G60" s="632">
        <v>865377.56</v>
      </c>
    </row>
    <row r="61" spans="1:7" x14ac:dyDescent="0.25">
      <c r="A61" s="631" t="s">
        <v>4023</v>
      </c>
      <c r="B61" s="630">
        <v>0</v>
      </c>
      <c r="C61" s="630">
        <v>0</v>
      </c>
      <c r="D61" s="630">
        <v>0</v>
      </c>
      <c r="E61" s="630">
        <v>0</v>
      </c>
      <c r="F61" s="630">
        <v>0</v>
      </c>
      <c r="G61" s="630">
        <v>0</v>
      </c>
    </row>
    <row r="62" spans="1:7" x14ac:dyDescent="0.25">
      <c r="A62" s="629" t="s">
        <v>4024</v>
      </c>
      <c r="B62" s="630">
        <f>SUM(B63:B67,B69:B70)</f>
        <v>500000</v>
      </c>
      <c r="C62" s="630">
        <f t="shared" ref="C62:G62" si="6">SUM(C63:C67,C69:C70)</f>
        <v>0</v>
      </c>
      <c r="D62" s="630">
        <f t="shared" si="6"/>
        <v>500000</v>
      </c>
      <c r="E62" s="630">
        <f t="shared" si="6"/>
        <v>0</v>
      </c>
      <c r="F62" s="630">
        <f t="shared" si="6"/>
        <v>0</v>
      </c>
      <c r="G62" s="630">
        <f t="shared" si="6"/>
        <v>500000</v>
      </c>
    </row>
    <row r="63" spans="1:7" x14ac:dyDescent="0.25">
      <c r="A63" s="631" t="s">
        <v>4025</v>
      </c>
      <c r="B63" s="630">
        <v>0</v>
      </c>
      <c r="C63" s="630">
        <v>0</v>
      </c>
      <c r="D63" s="630">
        <v>0</v>
      </c>
      <c r="E63" s="630">
        <v>0</v>
      </c>
      <c r="F63" s="630">
        <v>0</v>
      </c>
      <c r="G63" s="630">
        <v>0</v>
      </c>
    </row>
    <row r="64" spans="1:7" x14ac:dyDescent="0.25">
      <c r="A64" s="631" t="s">
        <v>4026</v>
      </c>
      <c r="B64" s="630">
        <v>0</v>
      </c>
      <c r="C64" s="630">
        <v>0</v>
      </c>
      <c r="D64" s="630">
        <v>0</v>
      </c>
      <c r="E64" s="630">
        <v>0</v>
      </c>
      <c r="F64" s="630">
        <v>0</v>
      </c>
      <c r="G64" s="630">
        <v>0</v>
      </c>
    </row>
    <row r="65" spans="1:7" x14ac:dyDescent="0.25">
      <c r="A65" s="631" t="s">
        <v>4027</v>
      </c>
      <c r="B65" s="630">
        <v>0</v>
      </c>
      <c r="C65" s="630">
        <v>0</v>
      </c>
      <c r="D65" s="630">
        <v>0</v>
      </c>
      <c r="E65" s="630">
        <v>0</v>
      </c>
      <c r="F65" s="630">
        <v>0</v>
      </c>
      <c r="G65" s="630">
        <v>0</v>
      </c>
    </row>
    <row r="66" spans="1:7" x14ac:dyDescent="0.25">
      <c r="A66" s="631" t="s">
        <v>4028</v>
      </c>
      <c r="B66" s="632">
        <v>500000</v>
      </c>
      <c r="C66" s="632">
        <v>0</v>
      </c>
      <c r="D66" s="632">
        <v>500000</v>
      </c>
      <c r="E66" s="632">
        <v>0</v>
      </c>
      <c r="F66" s="632">
        <v>0</v>
      </c>
      <c r="G66" s="632">
        <v>500000</v>
      </c>
    </row>
    <row r="67" spans="1:7" x14ac:dyDescent="0.25">
      <c r="A67" s="631" t="s">
        <v>4029</v>
      </c>
      <c r="B67" s="630">
        <v>0</v>
      </c>
      <c r="C67" s="630">
        <v>0</v>
      </c>
      <c r="D67" s="630">
        <v>0</v>
      </c>
      <c r="E67" s="630">
        <v>0</v>
      </c>
      <c r="F67" s="630">
        <v>0</v>
      </c>
      <c r="G67" s="630">
        <v>0</v>
      </c>
    </row>
    <row r="68" spans="1:7" x14ac:dyDescent="0.25">
      <c r="A68" s="631" t="s">
        <v>4030</v>
      </c>
      <c r="B68" s="630">
        <v>0</v>
      </c>
      <c r="C68" s="630">
        <v>0</v>
      </c>
      <c r="D68" s="630">
        <v>0</v>
      </c>
      <c r="E68" s="630">
        <v>0</v>
      </c>
      <c r="F68" s="630">
        <v>0</v>
      </c>
      <c r="G68" s="630">
        <v>0</v>
      </c>
    </row>
    <row r="69" spans="1:7" x14ac:dyDescent="0.25">
      <c r="A69" s="631" t="s">
        <v>4031</v>
      </c>
      <c r="B69" s="630">
        <v>0</v>
      </c>
      <c r="C69" s="630">
        <v>0</v>
      </c>
      <c r="D69" s="630">
        <v>0</v>
      </c>
      <c r="E69" s="630">
        <v>0</v>
      </c>
      <c r="F69" s="630">
        <v>0</v>
      </c>
      <c r="G69" s="630">
        <v>0</v>
      </c>
    </row>
    <row r="70" spans="1:7" x14ac:dyDescent="0.25">
      <c r="A70" s="631" t="s">
        <v>4032</v>
      </c>
      <c r="B70" s="630"/>
      <c r="C70" s="630"/>
      <c r="D70" s="630"/>
      <c r="E70" s="630"/>
      <c r="F70" s="630"/>
      <c r="G70" s="630"/>
    </row>
    <row r="71" spans="1:7" x14ac:dyDescent="0.25">
      <c r="A71" s="629" t="s">
        <v>4033</v>
      </c>
      <c r="B71" s="630">
        <f>SUM(B72:B74)</f>
        <v>0</v>
      </c>
      <c r="C71" s="630">
        <f t="shared" ref="C71:G71" si="7">SUM(C72:C74)</f>
        <v>0</v>
      </c>
      <c r="D71" s="630">
        <f t="shared" si="7"/>
        <v>0</v>
      </c>
      <c r="E71" s="630">
        <f t="shared" si="7"/>
        <v>0</v>
      </c>
      <c r="F71" s="630">
        <f t="shared" si="7"/>
        <v>0</v>
      </c>
      <c r="G71" s="630">
        <f t="shared" si="7"/>
        <v>0</v>
      </c>
    </row>
    <row r="72" spans="1:7" x14ac:dyDescent="0.25">
      <c r="A72" s="631" t="s">
        <v>4034</v>
      </c>
      <c r="B72" s="630"/>
      <c r="C72" s="630"/>
      <c r="D72" s="630"/>
      <c r="E72" s="630"/>
      <c r="F72" s="630"/>
      <c r="G72" s="630"/>
    </row>
    <row r="73" spans="1:7" x14ac:dyDescent="0.25">
      <c r="A73" s="631" t="s">
        <v>4035</v>
      </c>
      <c r="B73" s="630"/>
      <c r="C73" s="630"/>
      <c r="D73" s="630"/>
      <c r="E73" s="630"/>
      <c r="F73" s="630"/>
      <c r="G73" s="630"/>
    </row>
    <row r="74" spans="1:7" x14ac:dyDescent="0.25">
      <c r="A74" s="631" t="s">
        <v>4036</v>
      </c>
      <c r="B74" s="630"/>
      <c r="C74" s="630"/>
      <c r="D74" s="630"/>
      <c r="E74" s="630"/>
      <c r="F74" s="630"/>
      <c r="G74" s="630"/>
    </row>
    <row r="75" spans="1:7" x14ac:dyDescent="0.25">
      <c r="A75" s="629" t="s">
        <v>4037</v>
      </c>
      <c r="B75" s="630">
        <f>SUM(B76:B82)</f>
        <v>0</v>
      </c>
      <c r="C75" s="630">
        <f t="shared" ref="C75:G75" si="8">SUM(C76:C82)</f>
        <v>0</v>
      </c>
      <c r="D75" s="630">
        <f t="shared" si="8"/>
        <v>0</v>
      </c>
      <c r="E75" s="630">
        <f t="shared" si="8"/>
        <v>0</v>
      </c>
      <c r="F75" s="630">
        <f t="shared" si="8"/>
        <v>0</v>
      </c>
      <c r="G75" s="630">
        <f t="shared" si="8"/>
        <v>0</v>
      </c>
    </row>
    <row r="76" spans="1:7" x14ac:dyDescent="0.25">
      <c r="A76" s="631" t="s">
        <v>4038</v>
      </c>
      <c r="B76" s="630"/>
      <c r="C76" s="630"/>
      <c r="D76" s="630"/>
      <c r="E76" s="630"/>
      <c r="F76" s="630"/>
      <c r="G76" s="630"/>
    </row>
    <row r="77" spans="1:7" x14ac:dyDescent="0.25">
      <c r="A77" s="631" t="s">
        <v>4039</v>
      </c>
      <c r="B77" s="630"/>
      <c r="C77" s="630"/>
      <c r="D77" s="630"/>
      <c r="E77" s="630"/>
      <c r="F77" s="630"/>
      <c r="G77" s="630"/>
    </row>
    <row r="78" spans="1:7" x14ac:dyDescent="0.25">
      <c r="A78" s="631" t="s">
        <v>4040</v>
      </c>
      <c r="B78" s="630"/>
      <c r="C78" s="630"/>
      <c r="D78" s="630"/>
      <c r="E78" s="630"/>
      <c r="F78" s="630"/>
      <c r="G78" s="630"/>
    </row>
    <row r="79" spans="1:7" x14ac:dyDescent="0.25">
      <c r="A79" s="631" t="s">
        <v>4041</v>
      </c>
      <c r="B79" s="630"/>
      <c r="C79" s="630"/>
      <c r="D79" s="630"/>
      <c r="E79" s="630"/>
      <c r="F79" s="630"/>
      <c r="G79" s="630"/>
    </row>
    <row r="80" spans="1:7" x14ac:dyDescent="0.25">
      <c r="A80" s="631" t="s">
        <v>4042</v>
      </c>
      <c r="B80" s="630"/>
      <c r="C80" s="630"/>
      <c r="D80" s="630"/>
      <c r="E80" s="630"/>
      <c r="F80" s="630"/>
      <c r="G80" s="630"/>
    </row>
    <row r="81" spans="1:7" x14ac:dyDescent="0.25">
      <c r="A81" s="631" t="s">
        <v>4043</v>
      </c>
      <c r="B81" s="630"/>
      <c r="C81" s="630"/>
      <c r="D81" s="630"/>
      <c r="E81" s="630"/>
      <c r="F81" s="630"/>
      <c r="G81" s="630"/>
    </row>
    <row r="82" spans="1:7" x14ac:dyDescent="0.25">
      <c r="A82" s="631" t="s">
        <v>4044</v>
      </c>
      <c r="B82" s="630"/>
      <c r="C82" s="630"/>
      <c r="D82" s="630"/>
      <c r="E82" s="630"/>
      <c r="F82" s="630"/>
      <c r="G82" s="630"/>
    </row>
    <row r="83" spans="1:7" x14ac:dyDescent="0.25">
      <c r="A83" s="633"/>
      <c r="B83" s="634"/>
      <c r="C83" s="634"/>
      <c r="D83" s="634"/>
      <c r="E83" s="634"/>
      <c r="F83" s="634"/>
      <c r="G83" s="634"/>
    </row>
    <row r="84" spans="1:7" x14ac:dyDescent="0.25">
      <c r="A84" s="635" t="s">
        <v>4045</v>
      </c>
      <c r="B84" s="628">
        <f>SUM(B85,B93,B103,B113,B123,B133,B137,B146,B150)</f>
        <v>0</v>
      </c>
      <c r="C84" s="628">
        <f t="shared" ref="C84:G84" si="9">SUM(C85,C93,C103,C113,C123,C133,C137,C146,C150)</f>
        <v>0</v>
      </c>
      <c r="D84" s="628">
        <f t="shared" si="9"/>
        <v>0</v>
      </c>
      <c r="E84" s="628">
        <f t="shared" si="9"/>
        <v>0</v>
      </c>
      <c r="F84" s="628">
        <f t="shared" si="9"/>
        <v>0</v>
      </c>
      <c r="G84" s="628">
        <f t="shared" si="9"/>
        <v>0</v>
      </c>
    </row>
    <row r="85" spans="1:7" x14ac:dyDescent="0.25">
      <c r="A85" s="629" t="s">
        <v>3972</v>
      </c>
      <c r="B85" s="630">
        <f>SUM(B86:B92)</f>
        <v>0</v>
      </c>
      <c r="C85" s="630">
        <f t="shared" ref="C85:G85" si="10">SUM(C86:C92)</f>
        <v>0</v>
      </c>
      <c r="D85" s="630">
        <f t="shared" si="10"/>
        <v>0</v>
      </c>
      <c r="E85" s="630">
        <f t="shared" si="10"/>
        <v>0</v>
      </c>
      <c r="F85" s="630">
        <f t="shared" si="10"/>
        <v>0</v>
      </c>
      <c r="G85" s="630">
        <f t="shared" si="10"/>
        <v>0</v>
      </c>
    </row>
    <row r="86" spans="1:7" x14ac:dyDescent="0.25">
      <c r="A86" s="631" t="s">
        <v>3973</v>
      </c>
      <c r="B86" s="630"/>
      <c r="C86" s="630"/>
      <c r="D86" s="630"/>
      <c r="E86" s="630"/>
      <c r="F86" s="630"/>
      <c r="G86" s="630"/>
    </row>
    <row r="87" spans="1:7" x14ac:dyDescent="0.25">
      <c r="A87" s="631" t="s">
        <v>3974</v>
      </c>
      <c r="B87" s="630"/>
      <c r="C87" s="630"/>
      <c r="D87" s="630"/>
      <c r="E87" s="630"/>
      <c r="F87" s="630"/>
      <c r="G87" s="630"/>
    </row>
    <row r="88" spans="1:7" x14ac:dyDescent="0.25">
      <c r="A88" s="631" t="s">
        <v>3975</v>
      </c>
      <c r="B88" s="630"/>
      <c r="C88" s="630"/>
      <c r="D88" s="630"/>
      <c r="E88" s="630"/>
      <c r="F88" s="630"/>
      <c r="G88" s="630"/>
    </row>
    <row r="89" spans="1:7" x14ac:dyDescent="0.25">
      <c r="A89" s="631" t="s">
        <v>3976</v>
      </c>
      <c r="B89" s="630"/>
      <c r="C89" s="630"/>
      <c r="D89" s="630"/>
      <c r="E89" s="630"/>
      <c r="F89" s="630"/>
      <c r="G89" s="630"/>
    </row>
    <row r="90" spans="1:7" x14ac:dyDescent="0.25">
      <c r="A90" s="631" t="s">
        <v>3977</v>
      </c>
      <c r="B90" s="630"/>
      <c r="C90" s="630"/>
      <c r="D90" s="630"/>
      <c r="E90" s="630"/>
      <c r="F90" s="630"/>
      <c r="G90" s="630"/>
    </row>
    <row r="91" spans="1:7" x14ac:dyDescent="0.25">
      <c r="A91" s="631" t="s">
        <v>3978</v>
      </c>
      <c r="B91" s="630"/>
      <c r="C91" s="630"/>
      <c r="D91" s="630"/>
      <c r="E91" s="630"/>
      <c r="F91" s="630"/>
      <c r="G91" s="630"/>
    </row>
    <row r="92" spans="1:7" x14ac:dyDescent="0.25">
      <c r="A92" s="631" t="s">
        <v>3979</v>
      </c>
      <c r="B92" s="630"/>
      <c r="C92" s="630"/>
      <c r="D92" s="630"/>
      <c r="E92" s="630"/>
      <c r="F92" s="630"/>
      <c r="G92" s="630"/>
    </row>
    <row r="93" spans="1:7" x14ac:dyDescent="0.25">
      <c r="A93" s="629" t="s">
        <v>3980</v>
      </c>
      <c r="B93" s="630">
        <f>SUM(B94:B102)</f>
        <v>0</v>
      </c>
      <c r="C93" s="630">
        <f t="shared" ref="C93:G93" si="11">SUM(C94:C102)</f>
        <v>0</v>
      </c>
      <c r="D93" s="630">
        <f t="shared" si="11"/>
        <v>0</v>
      </c>
      <c r="E93" s="630">
        <f t="shared" si="11"/>
        <v>0</v>
      </c>
      <c r="F93" s="630">
        <f t="shared" si="11"/>
        <v>0</v>
      </c>
      <c r="G93" s="630">
        <f t="shared" si="11"/>
        <v>0</v>
      </c>
    </row>
    <row r="94" spans="1:7" x14ac:dyDescent="0.25">
      <c r="A94" s="631" t="s">
        <v>3981</v>
      </c>
      <c r="B94" s="630"/>
      <c r="C94" s="630"/>
      <c r="D94" s="630"/>
      <c r="E94" s="630"/>
      <c r="F94" s="630"/>
      <c r="G94" s="630"/>
    </row>
    <row r="95" spans="1:7" x14ac:dyDescent="0.25">
      <c r="A95" s="631" t="s">
        <v>3982</v>
      </c>
      <c r="B95" s="630"/>
      <c r="C95" s="630"/>
      <c r="D95" s="630"/>
      <c r="E95" s="630"/>
      <c r="F95" s="630"/>
      <c r="G95" s="630"/>
    </row>
    <row r="96" spans="1:7" x14ac:dyDescent="0.25">
      <c r="A96" s="631" t="s">
        <v>3983</v>
      </c>
      <c r="B96" s="630"/>
      <c r="C96" s="630"/>
      <c r="D96" s="630"/>
      <c r="E96" s="630"/>
      <c r="F96" s="630"/>
      <c r="G96" s="630"/>
    </row>
    <row r="97" spans="1:7" x14ac:dyDescent="0.25">
      <c r="A97" s="631" t="s">
        <v>3984</v>
      </c>
      <c r="B97" s="630"/>
      <c r="C97" s="630"/>
      <c r="D97" s="630"/>
      <c r="E97" s="630"/>
      <c r="F97" s="630"/>
      <c r="G97" s="630"/>
    </row>
    <row r="98" spans="1:7" x14ac:dyDescent="0.25">
      <c r="A98" s="636" t="s">
        <v>3985</v>
      </c>
      <c r="B98" s="630"/>
      <c r="C98" s="630"/>
      <c r="D98" s="630"/>
      <c r="E98" s="630"/>
      <c r="F98" s="630"/>
      <c r="G98" s="630"/>
    </row>
    <row r="99" spans="1:7" x14ac:dyDescent="0.25">
      <c r="A99" s="631" t="s">
        <v>3986</v>
      </c>
      <c r="B99" s="630"/>
      <c r="C99" s="630"/>
      <c r="D99" s="630"/>
      <c r="E99" s="630"/>
      <c r="F99" s="630"/>
      <c r="G99" s="630"/>
    </row>
    <row r="100" spans="1:7" x14ac:dyDescent="0.25">
      <c r="A100" s="631" t="s">
        <v>3987</v>
      </c>
      <c r="B100" s="630"/>
      <c r="C100" s="630"/>
      <c r="D100" s="630"/>
      <c r="E100" s="630"/>
      <c r="F100" s="630"/>
      <c r="G100" s="630"/>
    </row>
    <row r="101" spans="1:7" x14ac:dyDescent="0.25">
      <c r="A101" s="631" t="s">
        <v>3988</v>
      </c>
      <c r="B101" s="630"/>
      <c r="C101" s="630"/>
      <c r="D101" s="630"/>
      <c r="E101" s="630"/>
      <c r="F101" s="630"/>
      <c r="G101" s="630"/>
    </row>
    <row r="102" spans="1:7" x14ac:dyDescent="0.25">
      <c r="A102" s="631" t="s">
        <v>3989</v>
      </c>
      <c r="B102" s="630"/>
      <c r="C102" s="630"/>
      <c r="D102" s="630"/>
      <c r="E102" s="630"/>
      <c r="F102" s="630"/>
      <c r="G102" s="630"/>
    </row>
    <row r="103" spans="1:7" x14ac:dyDescent="0.25">
      <c r="A103" s="629" t="s">
        <v>3990</v>
      </c>
      <c r="B103" s="630">
        <f>SUM(B104:B112)</f>
        <v>0</v>
      </c>
      <c r="C103" s="630">
        <f>SUM(C104:C112)</f>
        <v>0</v>
      </c>
      <c r="D103" s="630">
        <f t="shared" ref="D103:G103" si="12">SUM(D104:D112)</f>
        <v>0</v>
      </c>
      <c r="E103" s="630">
        <f t="shared" si="12"/>
        <v>0</v>
      </c>
      <c r="F103" s="630">
        <f t="shared" si="12"/>
        <v>0</v>
      </c>
      <c r="G103" s="630">
        <f t="shared" si="12"/>
        <v>0</v>
      </c>
    </row>
    <row r="104" spans="1:7" x14ac:dyDescent="0.25">
      <c r="A104" s="631" t="s">
        <v>3991</v>
      </c>
      <c r="B104" s="630"/>
      <c r="C104" s="630"/>
      <c r="D104" s="630"/>
      <c r="E104" s="630"/>
      <c r="F104" s="630"/>
      <c r="G104" s="630"/>
    </row>
    <row r="105" spans="1:7" x14ac:dyDescent="0.25">
      <c r="A105" s="631" t="s">
        <v>3992</v>
      </c>
      <c r="B105" s="630"/>
      <c r="C105" s="630"/>
      <c r="D105" s="630"/>
      <c r="E105" s="630"/>
      <c r="F105" s="630"/>
      <c r="G105" s="630"/>
    </row>
    <row r="106" spans="1:7" x14ac:dyDescent="0.25">
      <c r="A106" s="631" t="s">
        <v>3993</v>
      </c>
      <c r="B106" s="630"/>
      <c r="C106" s="630"/>
      <c r="D106" s="630"/>
      <c r="E106" s="630"/>
      <c r="F106" s="630"/>
      <c r="G106" s="630"/>
    </row>
    <row r="107" spans="1:7" x14ac:dyDescent="0.25">
      <c r="A107" s="631" t="s">
        <v>3994</v>
      </c>
      <c r="B107" s="630"/>
      <c r="C107" s="630"/>
      <c r="D107" s="630"/>
      <c r="E107" s="630"/>
      <c r="F107" s="630"/>
      <c r="G107" s="630"/>
    </row>
    <row r="108" spans="1:7" x14ac:dyDescent="0.25">
      <c r="A108" s="631" t="s">
        <v>3995</v>
      </c>
      <c r="B108" s="630"/>
      <c r="C108" s="630"/>
      <c r="D108" s="630"/>
      <c r="E108" s="630"/>
      <c r="F108" s="630"/>
      <c r="G108" s="630"/>
    </row>
    <row r="109" spans="1:7" x14ac:dyDescent="0.25">
      <c r="A109" s="631" t="s">
        <v>3996</v>
      </c>
      <c r="B109" s="630"/>
      <c r="C109" s="630"/>
      <c r="D109" s="630"/>
      <c r="E109" s="630"/>
      <c r="F109" s="630"/>
      <c r="G109" s="630"/>
    </row>
    <row r="110" spans="1:7" x14ac:dyDescent="0.25">
      <c r="A110" s="631" t="s">
        <v>3997</v>
      </c>
      <c r="B110" s="630"/>
      <c r="C110" s="630"/>
      <c r="D110" s="630"/>
      <c r="E110" s="630"/>
      <c r="F110" s="630"/>
      <c r="G110" s="630"/>
    </row>
    <row r="111" spans="1:7" x14ac:dyDescent="0.25">
      <c r="A111" s="631" t="s">
        <v>3998</v>
      </c>
      <c r="B111" s="630"/>
      <c r="C111" s="630"/>
      <c r="D111" s="630"/>
      <c r="E111" s="630"/>
      <c r="F111" s="630"/>
      <c r="G111" s="630"/>
    </row>
    <row r="112" spans="1:7" x14ac:dyDescent="0.25">
      <c r="A112" s="631" t="s">
        <v>3999</v>
      </c>
      <c r="B112" s="630"/>
      <c r="C112" s="630"/>
      <c r="D112" s="630"/>
      <c r="E112" s="630"/>
      <c r="F112" s="630"/>
      <c r="G112" s="630"/>
    </row>
    <row r="113" spans="1:7" x14ac:dyDescent="0.25">
      <c r="A113" s="629" t="s">
        <v>4000</v>
      </c>
      <c r="B113" s="630">
        <f>SUM(B114:B122)</f>
        <v>0</v>
      </c>
      <c r="C113" s="630">
        <f t="shared" ref="C113:G113" si="13">SUM(C114:C122)</f>
        <v>0</v>
      </c>
      <c r="D113" s="630">
        <f t="shared" si="13"/>
        <v>0</v>
      </c>
      <c r="E113" s="630">
        <f t="shared" si="13"/>
        <v>0</v>
      </c>
      <c r="F113" s="630">
        <f t="shared" si="13"/>
        <v>0</v>
      </c>
      <c r="G113" s="630">
        <f t="shared" si="13"/>
        <v>0</v>
      </c>
    </row>
    <row r="114" spans="1:7" x14ac:dyDescent="0.25">
      <c r="A114" s="631" t="s">
        <v>4001</v>
      </c>
      <c r="B114" s="630"/>
      <c r="C114" s="630">
        <v>0</v>
      </c>
      <c r="D114" s="630">
        <v>0</v>
      </c>
      <c r="E114" s="630">
        <v>0</v>
      </c>
      <c r="F114" s="630">
        <v>0</v>
      </c>
      <c r="G114" s="630">
        <v>0</v>
      </c>
    </row>
    <row r="115" spans="1:7" x14ac:dyDescent="0.25">
      <c r="A115" s="631" t="s">
        <v>4002</v>
      </c>
      <c r="B115" s="630"/>
      <c r="C115" s="630"/>
      <c r="D115" s="630"/>
      <c r="E115" s="630"/>
      <c r="F115" s="630"/>
      <c r="G115" s="630"/>
    </row>
    <row r="116" spans="1:7" x14ac:dyDescent="0.25">
      <c r="A116" s="631" t="s">
        <v>4003</v>
      </c>
      <c r="B116" s="630"/>
      <c r="C116" s="630"/>
      <c r="D116" s="630"/>
      <c r="E116" s="630"/>
      <c r="F116" s="630"/>
      <c r="G116" s="630"/>
    </row>
    <row r="117" spans="1:7" x14ac:dyDescent="0.25">
      <c r="A117" s="631" t="s">
        <v>4004</v>
      </c>
      <c r="B117" s="630"/>
      <c r="C117" s="630"/>
      <c r="D117" s="630"/>
      <c r="E117" s="630"/>
      <c r="F117" s="630"/>
      <c r="G117" s="630"/>
    </row>
    <row r="118" spans="1:7" x14ac:dyDescent="0.25">
      <c r="A118" s="631" t="s">
        <v>4005</v>
      </c>
      <c r="B118" s="630"/>
      <c r="C118" s="630"/>
      <c r="D118" s="630"/>
      <c r="E118" s="630"/>
      <c r="F118" s="630"/>
      <c r="G118" s="630"/>
    </row>
    <row r="119" spans="1:7" x14ac:dyDescent="0.25">
      <c r="A119" s="631" t="s">
        <v>4006</v>
      </c>
      <c r="B119" s="630"/>
      <c r="C119" s="630"/>
      <c r="D119" s="630"/>
      <c r="E119" s="630"/>
      <c r="F119" s="630"/>
      <c r="G119" s="630"/>
    </row>
    <row r="120" spans="1:7" x14ac:dyDescent="0.25">
      <c r="A120" s="631" t="s">
        <v>4007</v>
      </c>
      <c r="B120" s="630"/>
      <c r="C120" s="630"/>
      <c r="D120" s="630"/>
      <c r="E120" s="630"/>
      <c r="F120" s="630"/>
      <c r="G120" s="630"/>
    </row>
    <row r="121" spans="1:7" x14ac:dyDescent="0.25">
      <c r="A121" s="631" t="s">
        <v>4008</v>
      </c>
      <c r="B121" s="630"/>
      <c r="C121" s="630"/>
      <c r="D121" s="630"/>
      <c r="E121" s="630"/>
      <c r="F121" s="630"/>
      <c r="G121" s="630"/>
    </row>
    <row r="122" spans="1:7" x14ac:dyDescent="0.25">
      <c r="A122" s="631" t="s">
        <v>4009</v>
      </c>
      <c r="B122" s="630"/>
      <c r="C122" s="630"/>
      <c r="D122" s="630"/>
      <c r="E122" s="630"/>
      <c r="F122" s="630"/>
      <c r="G122" s="630"/>
    </row>
    <row r="123" spans="1:7" x14ac:dyDescent="0.25">
      <c r="A123" s="629" t="s">
        <v>4010</v>
      </c>
      <c r="B123" s="630">
        <f>SUM(B124:B132)</f>
        <v>0</v>
      </c>
      <c r="C123" s="630">
        <f t="shared" ref="C123:G123" si="14">SUM(C124:C132)</f>
        <v>0</v>
      </c>
      <c r="D123" s="630">
        <f t="shared" si="14"/>
        <v>0</v>
      </c>
      <c r="E123" s="630">
        <f t="shared" si="14"/>
        <v>0</v>
      </c>
      <c r="F123" s="630">
        <f t="shared" si="14"/>
        <v>0</v>
      </c>
      <c r="G123" s="630">
        <f t="shared" si="14"/>
        <v>0</v>
      </c>
    </row>
    <row r="124" spans="1:7" x14ac:dyDescent="0.25">
      <c r="A124" s="631" t="s">
        <v>4011</v>
      </c>
      <c r="B124" s="630"/>
      <c r="C124" s="630"/>
      <c r="D124" s="630"/>
      <c r="E124" s="630"/>
      <c r="F124" s="630"/>
      <c r="G124" s="630"/>
    </row>
    <row r="125" spans="1:7" x14ac:dyDescent="0.25">
      <c r="A125" s="631" t="s">
        <v>4012</v>
      </c>
      <c r="B125" s="630"/>
      <c r="C125" s="630"/>
      <c r="D125" s="630"/>
      <c r="E125" s="630"/>
      <c r="F125" s="630"/>
      <c r="G125" s="630"/>
    </row>
    <row r="126" spans="1:7" x14ac:dyDescent="0.25">
      <c r="A126" s="631" t="s">
        <v>4013</v>
      </c>
      <c r="B126" s="630"/>
      <c r="C126" s="630"/>
      <c r="D126" s="630"/>
      <c r="E126" s="630"/>
      <c r="F126" s="630"/>
      <c r="G126" s="630"/>
    </row>
    <row r="127" spans="1:7" x14ac:dyDescent="0.25">
      <c r="A127" s="631" t="s">
        <v>4014</v>
      </c>
      <c r="B127" s="630"/>
      <c r="C127" s="630"/>
      <c r="D127" s="630"/>
      <c r="E127" s="630"/>
      <c r="F127" s="630"/>
      <c r="G127" s="630"/>
    </row>
    <row r="128" spans="1:7" x14ac:dyDescent="0.25">
      <c r="A128" s="631" t="s">
        <v>4015</v>
      </c>
      <c r="B128" s="630"/>
      <c r="C128" s="630"/>
      <c r="D128" s="630"/>
      <c r="E128" s="630"/>
      <c r="F128" s="630"/>
      <c r="G128" s="630"/>
    </row>
    <row r="129" spans="1:7" x14ac:dyDescent="0.25">
      <c r="A129" s="631" t="s">
        <v>4016</v>
      </c>
      <c r="B129" s="630"/>
      <c r="C129" s="630"/>
      <c r="D129" s="630"/>
      <c r="E129" s="630"/>
      <c r="F129" s="630"/>
      <c r="G129" s="630"/>
    </row>
    <row r="130" spans="1:7" x14ac:dyDescent="0.25">
      <c r="A130" s="631" t="s">
        <v>4017</v>
      </c>
      <c r="B130" s="630"/>
      <c r="C130" s="630"/>
      <c r="D130" s="630"/>
      <c r="E130" s="630"/>
      <c r="F130" s="630"/>
      <c r="G130" s="630"/>
    </row>
    <row r="131" spans="1:7" x14ac:dyDescent="0.25">
      <c r="A131" s="631" t="s">
        <v>4018</v>
      </c>
      <c r="B131" s="630"/>
      <c r="C131" s="630"/>
      <c r="D131" s="630"/>
      <c r="E131" s="630"/>
      <c r="F131" s="630"/>
      <c r="G131" s="630"/>
    </row>
    <row r="132" spans="1:7" x14ac:dyDescent="0.25">
      <c r="A132" s="631" t="s">
        <v>4019</v>
      </c>
      <c r="B132" s="630"/>
      <c r="C132" s="630"/>
      <c r="D132" s="630"/>
      <c r="E132" s="630"/>
      <c r="F132" s="630"/>
      <c r="G132" s="630"/>
    </row>
    <row r="133" spans="1:7" x14ac:dyDescent="0.25">
      <c r="A133" s="629" t="s">
        <v>4020</v>
      </c>
      <c r="B133" s="630">
        <f>SUM(B134:B136)</f>
        <v>0</v>
      </c>
      <c r="C133" s="630">
        <f t="shared" ref="C133:G133" si="15">SUM(C134:C136)</f>
        <v>0</v>
      </c>
      <c r="D133" s="630">
        <f t="shared" si="15"/>
        <v>0</v>
      </c>
      <c r="E133" s="630">
        <f t="shared" si="15"/>
        <v>0</v>
      </c>
      <c r="F133" s="630">
        <f t="shared" si="15"/>
        <v>0</v>
      </c>
      <c r="G133" s="630">
        <f t="shared" si="15"/>
        <v>0</v>
      </c>
    </row>
    <row r="134" spans="1:7" x14ac:dyDescent="0.25">
      <c r="A134" s="631" t="s">
        <v>4021</v>
      </c>
      <c r="B134" s="630"/>
      <c r="C134" s="630"/>
      <c r="D134" s="630"/>
      <c r="E134" s="630"/>
      <c r="F134" s="630"/>
      <c r="G134" s="630"/>
    </row>
    <row r="135" spans="1:7" x14ac:dyDescent="0.25">
      <c r="A135" s="631" t="s">
        <v>4022</v>
      </c>
      <c r="B135" s="630"/>
      <c r="C135" s="630"/>
      <c r="D135" s="630"/>
      <c r="E135" s="630"/>
      <c r="F135" s="630"/>
      <c r="G135" s="630"/>
    </row>
    <row r="136" spans="1:7" x14ac:dyDescent="0.25">
      <c r="A136" s="631" t="s">
        <v>4023</v>
      </c>
      <c r="B136" s="630"/>
      <c r="C136" s="630"/>
      <c r="D136" s="630"/>
      <c r="E136" s="630"/>
      <c r="F136" s="630"/>
      <c r="G136" s="630"/>
    </row>
    <row r="137" spans="1:7" x14ac:dyDescent="0.25">
      <c r="A137" s="629" t="s">
        <v>4024</v>
      </c>
      <c r="B137" s="630">
        <f>SUM(B138:B142,B144:B145)</f>
        <v>0</v>
      </c>
      <c r="C137" s="630">
        <f t="shared" ref="C137:G137" si="16">SUM(C138:C142,C144:C145)</f>
        <v>0</v>
      </c>
      <c r="D137" s="630">
        <f t="shared" si="16"/>
        <v>0</v>
      </c>
      <c r="E137" s="630">
        <f t="shared" si="16"/>
        <v>0</v>
      </c>
      <c r="F137" s="630">
        <f t="shared" si="16"/>
        <v>0</v>
      </c>
      <c r="G137" s="630">
        <f t="shared" si="16"/>
        <v>0</v>
      </c>
    </row>
    <row r="138" spans="1:7" x14ac:dyDescent="0.25">
      <c r="A138" s="631" t="s">
        <v>4025</v>
      </c>
      <c r="B138" s="630"/>
      <c r="C138" s="630"/>
      <c r="D138" s="630"/>
      <c r="E138" s="630"/>
      <c r="F138" s="630"/>
      <c r="G138" s="630"/>
    </row>
    <row r="139" spans="1:7" x14ac:dyDescent="0.25">
      <c r="A139" s="631" t="s">
        <v>4026</v>
      </c>
      <c r="B139" s="630"/>
      <c r="C139" s="630"/>
      <c r="D139" s="630"/>
      <c r="E139" s="630"/>
      <c r="F139" s="630"/>
      <c r="G139" s="630"/>
    </row>
    <row r="140" spans="1:7" x14ac:dyDescent="0.25">
      <c r="A140" s="631" t="s">
        <v>4027</v>
      </c>
      <c r="B140" s="630"/>
      <c r="C140" s="630"/>
      <c r="D140" s="630"/>
      <c r="E140" s="630"/>
      <c r="F140" s="630"/>
      <c r="G140" s="630"/>
    </row>
    <row r="141" spans="1:7" x14ac:dyDescent="0.25">
      <c r="A141" s="631" t="s">
        <v>4028</v>
      </c>
      <c r="B141" s="630"/>
      <c r="C141" s="630"/>
      <c r="D141" s="630"/>
      <c r="E141" s="630"/>
      <c r="F141" s="630"/>
      <c r="G141" s="630"/>
    </row>
    <row r="142" spans="1:7" x14ac:dyDescent="0.25">
      <c r="A142" s="631" t="s">
        <v>4029</v>
      </c>
      <c r="B142" s="630"/>
      <c r="C142" s="630"/>
      <c r="D142" s="630"/>
      <c r="E142" s="630"/>
      <c r="F142" s="630"/>
      <c r="G142" s="630"/>
    </row>
    <row r="143" spans="1:7" x14ac:dyDescent="0.25">
      <c r="A143" s="631" t="s">
        <v>4030</v>
      </c>
      <c r="B143" s="630"/>
      <c r="C143" s="630"/>
      <c r="D143" s="630"/>
      <c r="E143" s="630"/>
      <c r="F143" s="630"/>
      <c r="G143" s="630"/>
    </row>
    <row r="144" spans="1:7" x14ac:dyDescent="0.25">
      <c r="A144" s="631" t="s">
        <v>4031</v>
      </c>
      <c r="B144" s="630"/>
      <c r="C144" s="630"/>
      <c r="D144" s="630"/>
      <c r="E144" s="630"/>
      <c r="F144" s="630"/>
      <c r="G144" s="630"/>
    </row>
    <row r="145" spans="1:7" x14ac:dyDescent="0.25">
      <c r="A145" s="631" t="s">
        <v>4032</v>
      </c>
      <c r="B145" s="630"/>
      <c r="C145" s="630"/>
      <c r="D145" s="630"/>
      <c r="E145" s="630"/>
      <c r="F145" s="630"/>
      <c r="G145" s="630"/>
    </row>
    <row r="146" spans="1:7" x14ac:dyDescent="0.25">
      <c r="A146" s="629" t="s">
        <v>4033</v>
      </c>
      <c r="B146" s="630">
        <f>SUM(B147:B149)</f>
        <v>0</v>
      </c>
      <c r="C146" s="630">
        <f t="shared" ref="C146:G146" si="17">SUM(C147:C149)</f>
        <v>0</v>
      </c>
      <c r="D146" s="630">
        <f t="shared" si="17"/>
        <v>0</v>
      </c>
      <c r="E146" s="630">
        <f t="shared" si="17"/>
        <v>0</v>
      </c>
      <c r="F146" s="630">
        <f t="shared" si="17"/>
        <v>0</v>
      </c>
      <c r="G146" s="630">
        <f t="shared" si="17"/>
        <v>0</v>
      </c>
    </row>
    <row r="147" spans="1:7" x14ac:dyDescent="0.25">
      <c r="A147" s="631" t="s">
        <v>4034</v>
      </c>
      <c r="B147" s="630"/>
      <c r="C147" s="630"/>
      <c r="D147" s="630"/>
      <c r="E147" s="630"/>
      <c r="F147" s="630"/>
      <c r="G147" s="630"/>
    </row>
    <row r="148" spans="1:7" x14ac:dyDescent="0.25">
      <c r="A148" s="631" t="s">
        <v>4035</v>
      </c>
      <c r="B148" s="630"/>
      <c r="C148" s="630"/>
      <c r="D148" s="630"/>
      <c r="E148" s="630"/>
      <c r="F148" s="630"/>
      <c r="G148" s="630"/>
    </row>
    <row r="149" spans="1:7" x14ac:dyDescent="0.25">
      <c r="A149" s="631" t="s">
        <v>4036</v>
      </c>
      <c r="B149" s="630"/>
      <c r="C149" s="630"/>
      <c r="D149" s="630"/>
      <c r="E149" s="630"/>
      <c r="F149" s="630"/>
      <c r="G149" s="630"/>
    </row>
    <row r="150" spans="1:7" x14ac:dyDescent="0.25">
      <c r="A150" s="629" t="s">
        <v>4037</v>
      </c>
      <c r="B150" s="630">
        <f>SUM(B151:B157)</f>
        <v>0</v>
      </c>
      <c r="C150" s="630">
        <f t="shared" ref="C150:G150" si="18">SUM(C151:C157)</f>
        <v>0</v>
      </c>
      <c r="D150" s="630">
        <f t="shared" si="18"/>
        <v>0</v>
      </c>
      <c r="E150" s="630">
        <f t="shared" si="18"/>
        <v>0</v>
      </c>
      <c r="F150" s="630">
        <f t="shared" si="18"/>
        <v>0</v>
      </c>
      <c r="G150" s="630">
        <f t="shared" si="18"/>
        <v>0</v>
      </c>
    </row>
    <row r="151" spans="1:7" x14ac:dyDescent="0.25">
      <c r="A151" s="631" t="s">
        <v>4038</v>
      </c>
      <c r="B151" s="630"/>
      <c r="C151" s="630"/>
      <c r="D151" s="630"/>
      <c r="E151" s="630"/>
      <c r="F151" s="630"/>
      <c r="G151" s="630"/>
    </row>
    <row r="152" spans="1:7" x14ac:dyDescent="0.25">
      <c r="A152" s="631" t="s">
        <v>4039</v>
      </c>
      <c r="B152" s="630"/>
      <c r="C152" s="630"/>
      <c r="D152" s="630"/>
      <c r="E152" s="630"/>
      <c r="F152" s="630"/>
      <c r="G152" s="630"/>
    </row>
    <row r="153" spans="1:7" x14ac:dyDescent="0.25">
      <c r="A153" s="631" t="s">
        <v>4040</v>
      </c>
      <c r="B153" s="630"/>
      <c r="C153" s="630"/>
      <c r="D153" s="630"/>
      <c r="E153" s="630"/>
      <c r="F153" s="630"/>
      <c r="G153" s="630"/>
    </row>
    <row r="154" spans="1:7" x14ac:dyDescent="0.25">
      <c r="A154" s="636" t="s">
        <v>4041</v>
      </c>
      <c r="B154" s="630"/>
      <c r="C154" s="630"/>
      <c r="D154" s="630"/>
      <c r="E154" s="630"/>
      <c r="F154" s="630"/>
      <c r="G154" s="630"/>
    </row>
    <row r="155" spans="1:7" x14ac:dyDescent="0.25">
      <c r="A155" s="631" t="s">
        <v>4042</v>
      </c>
      <c r="B155" s="630"/>
      <c r="C155" s="630"/>
      <c r="D155" s="630"/>
      <c r="E155" s="630"/>
      <c r="F155" s="630"/>
      <c r="G155" s="630"/>
    </row>
    <row r="156" spans="1:7" x14ac:dyDescent="0.25">
      <c r="A156" s="631" t="s">
        <v>4043</v>
      </c>
      <c r="B156" s="630"/>
      <c r="C156" s="630"/>
      <c r="D156" s="630"/>
      <c r="E156" s="630"/>
      <c r="F156" s="630"/>
      <c r="G156" s="630"/>
    </row>
    <row r="157" spans="1:7" x14ac:dyDescent="0.25">
      <c r="A157" s="631" t="s">
        <v>4044</v>
      </c>
      <c r="B157" s="630"/>
      <c r="C157" s="630"/>
      <c r="D157" s="630"/>
      <c r="E157" s="630"/>
      <c r="F157" s="630"/>
      <c r="G157" s="630"/>
    </row>
    <row r="158" spans="1:7" x14ac:dyDescent="0.25">
      <c r="A158" s="637"/>
      <c r="B158" s="634"/>
      <c r="C158" s="634"/>
      <c r="D158" s="634"/>
      <c r="E158" s="634"/>
      <c r="F158" s="634"/>
      <c r="G158" s="634"/>
    </row>
    <row r="159" spans="1:7" x14ac:dyDescent="0.25">
      <c r="A159" s="638" t="s">
        <v>4046</v>
      </c>
      <c r="B159" s="628">
        <f>B9+B84</f>
        <v>25047887.580000002</v>
      </c>
      <c r="C159" s="628">
        <f t="shared" ref="C159:G159" si="19">C9+C84</f>
        <v>1260446.6499999999</v>
      </c>
      <c r="D159" s="628">
        <f t="shared" si="19"/>
        <v>26308334.230000004</v>
      </c>
      <c r="E159" s="628">
        <f t="shared" si="19"/>
        <v>8818431.129999999</v>
      </c>
      <c r="F159" s="628">
        <f t="shared" si="19"/>
        <v>8818431.129999999</v>
      </c>
      <c r="G159" s="628">
        <f t="shared" si="19"/>
        <v>17489903.099999998</v>
      </c>
    </row>
    <row r="160" spans="1:7" x14ac:dyDescent="0.25">
      <c r="A160" s="570"/>
      <c r="B160" s="569"/>
      <c r="C160" s="569"/>
      <c r="D160" s="569"/>
      <c r="E160" s="569"/>
      <c r="F160" s="569"/>
      <c r="G160" s="569"/>
    </row>
    <row r="161" spans="1:1" hidden="1" x14ac:dyDescent="0.25">
      <c r="A161" s="521"/>
    </row>
  </sheetData>
  <sheetProtection algorithmName="SHA-512" hashValue="6hlCXoVXh6Jl4wAiKUNPRqWu1B/q4T9Mm4a5QElIQLK8lKPYWU/9n030KYeQ4+eBEbvE3OkISupGdVv81VYEVw==" saltValue="E8tptkvB8m2sDC/qw0Z3pQ==" spinCount="100000" sheet="1" objects="1" scenarios="1"/>
  <mergeCells count="9">
    <mergeCell ref="A1:G1"/>
    <mergeCell ref="A7:A8"/>
    <mergeCell ref="B7:F7"/>
    <mergeCell ref="G7:G8"/>
    <mergeCell ref="A2:G2"/>
    <mergeCell ref="A3:G3"/>
    <mergeCell ref="A4:G4"/>
    <mergeCell ref="A5:G5"/>
    <mergeCell ref="A6:G6"/>
  </mergeCells>
  <dataValidations count="1">
    <dataValidation type="decimal" allowBlank="1" showInputMessage="1" showErrorMessage="1" sqref="B9:G159" xr:uid="{00000000-0002-0000-3E00-000000000000}">
      <formula1>-1.79769313486231E+100</formula1>
      <formula2>1.79769313486231E+100</formula2>
    </dataValidation>
  </dataValidations>
  <printOptions horizontalCentered="1"/>
  <pageMargins left="0.19685039370078741" right="0.19685039370078741" top="0.35433070866141736" bottom="0.35433070866141736" header="0.31496062992125984" footer="0.31496062992125984"/>
  <pageSetup paperSize="9" scale="64" fitToHeight="3"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F184E-12EB-4BF4-A4EB-FDED4FA1F0A6}">
  <sheetPr codeName="Hoja16"/>
  <dimension ref="A1:Y150"/>
  <sheetViews>
    <sheetView topLeftCell="A112" workbookViewId="0">
      <selection activeCell="L135" sqref="L135"/>
    </sheetView>
  </sheetViews>
  <sheetFormatPr baseColWidth="10" defaultColWidth="13.33203125" defaultRowHeight="15" customHeight="1" x14ac:dyDescent="0.25"/>
  <cols>
    <col min="1" max="1" width="12.1640625" style="116" bestFit="1" customWidth="1"/>
    <col min="2" max="14" width="3.5" style="116" customWidth="1"/>
    <col min="15" max="15" width="93.83203125" style="116" customWidth="1"/>
    <col min="16" max="16" width="13.33203125" style="116" customWidth="1"/>
    <col min="17" max="17" width="14.83203125" style="116" customWidth="1"/>
    <col min="18" max="18" width="13.1640625" style="116" bestFit="1" customWidth="1"/>
    <col min="19" max="19" width="13.33203125" style="116" customWidth="1"/>
    <col min="20" max="20" width="12.83203125" style="116" bestFit="1" customWidth="1"/>
    <col min="21" max="21" width="11.6640625" style="116" bestFit="1" customWidth="1"/>
    <col min="22" max="22" width="24.1640625" style="116" bestFit="1" customWidth="1"/>
    <col min="23" max="23" width="17.5" style="116" bestFit="1" customWidth="1"/>
    <col min="24" max="24" width="31.83203125" style="116" bestFit="1" customWidth="1"/>
    <col min="25" max="25" width="18.6640625" style="116" bestFit="1" customWidth="1"/>
    <col min="26" max="26" width="13.33203125" style="116" customWidth="1"/>
    <col min="27" max="16384" width="13.33203125" style="116"/>
  </cols>
  <sheetData>
    <row r="1" spans="1:25" x14ac:dyDescent="0.25">
      <c r="A1" s="116" t="s">
        <v>3662</v>
      </c>
      <c r="B1" s="116" t="s">
        <v>3663</v>
      </c>
      <c r="C1" s="116" t="s">
        <v>3664</v>
      </c>
      <c r="D1" s="116" t="s">
        <v>3665</v>
      </c>
      <c r="E1" s="116" t="s">
        <v>3666</v>
      </c>
      <c r="F1" s="116" t="s">
        <v>3667</v>
      </c>
      <c r="G1" s="116" t="s">
        <v>3668</v>
      </c>
      <c r="H1" s="116" t="s">
        <v>3669</v>
      </c>
      <c r="I1" s="116" t="s">
        <v>3670</v>
      </c>
      <c r="P1" s="116" t="s">
        <v>4047</v>
      </c>
      <c r="Q1" s="116" t="s">
        <v>3920</v>
      </c>
      <c r="R1" s="116" t="s">
        <v>3921</v>
      </c>
      <c r="S1" s="116" t="s">
        <v>3822</v>
      </c>
      <c r="T1" s="116" t="s">
        <v>4048</v>
      </c>
      <c r="U1" s="116" t="s">
        <v>4049</v>
      </c>
    </row>
    <row r="2" spans="1:25" x14ac:dyDescent="0.25">
      <c r="A2" s="116" t="str">
        <f>IF(LEN(CLEAN(B2))=0,"0",B2)&amp;","&amp;IF(LEN(CLEAN(C2))=0,"0",C2)&amp;","&amp;IF(LEN(CLEAN(D2))=0,"0",D2)&amp;","&amp;IF(LEN(CLEAN(E2))=0,"0",E2)&amp;","&amp;IF(LEN(CLEAN(F2))=0,"0",F2)&amp;","&amp;IF(LEN(CLEAN(G2))=0,"0",G2)&amp;","&amp;IF(LEN(CLEAN(H2))=0,"0",H2)</f>
        <v>6,1,1,0,0,0,0</v>
      </c>
      <c r="B2" s="116">
        <v>6</v>
      </c>
      <c r="C2" s="116">
        <v>1</v>
      </c>
      <c r="D2" s="116">
        <v>1</v>
      </c>
      <c r="I2" s="116" t="s">
        <v>3829</v>
      </c>
      <c r="P2" s="572">
        <f>'Formato 6 a)'!B9</f>
        <v>25047887.580000002</v>
      </c>
      <c r="Q2" s="572">
        <f>'Formato 6 a)'!C9</f>
        <v>1260446.6499999999</v>
      </c>
      <c r="R2" s="572">
        <f>'Formato 6 a)'!D9</f>
        <v>26308334.230000004</v>
      </c>
      <c r="S2" s="572">
        <f>'Formato 6 a)'!E9</f>
        <v>8818431.129999999</v>
      </c>
      <c r="T2" s="572">
        <f>'Formato 6 a)'!F9</f>
        <v>8818431.129999999</v>
      </c>
      <c r="U2" s="572">
        <f>'Formato 6 a)'!G9</f>
        <v>17489903.099999998</v>
      </c>
    </row>
    <row r="3" spans="1:25" x14ac:dyDescent="0.25">
      <c r="A3" s="540" t="str">
        <f t="shared" ref="A3:A63" si="0">IF(LEN(CLEAN(B3))=0,"0",B3)&amp;","&amp;IF(LEN(CLEAN(C3))=0,"0",C3)&amp;","&amp;IF(LEN(CLEAN(D3))=0,"0",D3)&amp;","&amp;IF(LEN(CLEAN(E3))=0,"0",E3)&amp;","&amp;IF(LEN(CLEAN(F3))=0,"0",F3)&amp;","&amp;IF(LEN(CLEAN(G3))=0,"0",G3)&amp;","&amp;IF(LEN(CLEAN(H3))=0,"0",H3)</f>
        <v>6,1,1,1,0,0,0</v>
      </c>
      <c r="B3" s="116">
        <v>6</v>
      </c>
      <c r="C3" s="116">
        <v>1</v>
      </c>
      <c r="D3" s="116">
        <v>1</v>
      </c>
      <c r="E3" s="116">
        <v>1</v>
      </c>
      <c r="J3" s="116" t="s">
        <v>37</v>
      </c>
      <c r="P3" s="572">
        <f>'Formato 6 a)'!B10</f>
        <v>7086571.4600000009</v>
      </c>
      <c r="Q3" s="572">
        <f>'Formato 6 a)'!C10</f>
        <v>0</v>
      </c>
      <c r="R3" s="572">
        <f>'Formato 6 a)'!D10</f>
        <v>7086571.4600000009</v>
      </c>
      <c r="S3" s="572">
        <f>'Formato 6 a)'!E10</f>
        <v>7016777.5799999991</v>
      </c>
      <c r="T3" s="572">
        <f>'Formato 6 a)'!F10</f>
        <v>7016777.5799999991</v>
      </c>
      <c r="U3" s="572">
        <f>'Formato 6 a)'!G10</f>
        <v>69793.88</v>
      </c>
      <c r="V3" s="572"/>
    </row>
    <row r="4" spans="1:25" x14ac:dyDescent="0.25">
      <c r="A4" s="540" t="str">
        <f t="shared" si="0"/>
        <v>6,1,1,1,1,0,0</v>
      </c>
      <c r="B4" s="116">
        <v>6</v>
      </c>
      <c r="C4" s="116">
        <v>1</v>
      </c>
      <c r="D4" s="116">
        <v>1</v>
      </c>
      <c r="E4" s="116">
        <v>1</v>
      </c>
      <c r="F4" s="116">
        <v>1</v>
      </c>
      <c r="K4" s="116" t="s">
        <v>461</v>
      </c>
      <c r="P4" s="572">
        <f>'Formato 6 a)'!B11</f>
        <v>4937235.4800000004</v>
      </c>
      <c r="Q4" s="572">
        <f>'Formato 6 a)'!C11</f>
        <v>0</v>
      </c>
      <c r="R4" s="572">
        <f>'Formato 6 a)'!D11</f>
        <v>4937235.4800000004</v>
      </c>
      <c r="S4" s="572">
        <f>'Formato 6 a)'!E11</f>
        <v>4925746.34</v>
      </c>
      <c r="T4" s="572">
        <f>'Formato 6 a)'!F11</f>
        <v>4925746.34</v>
      </c>
      <c r="U4" s="572">
        <f>'Formato 6 a)'!G11</f>
        <v>11489.14</v>
      </c>
      <c r="V4" s="572"/>
    </row>
    <row r="5" spans="1:25" x14ac:dyDescent="0.25">
      <c r="A5" s="540" t="str">
        <f t="shared" si="0"/>
        <v>6,1,1,1,2,0,0</v>
      </c>
      <c r="B5" s="116">
        <v>6</v>
      </c>
      <c r="C5" s="116">
        <v>1</v>
      </c>
      <c r="D5" s="116">
        <v>1</v>
      </c>
      <c r="E5" s="116">
        <v>1</v>
      </c>
      <c r="F5" s="116">
        <v>2</v>
      </c>
      <c r="K5" s="116" t="s">
        <v>462</v>
      </c>
      <c r="P5" s="572">
        <f>'Formato 6 a)'!B12</f>
        <v>0</v>
      </c>
      <c r="Q5" s="572">
        <f>'Formato 6 a)'!C12</f>
        <v>0</v>
      </c>
      <c r="R5" s="572">
        <f>'Formato 6 a)'!D12</f>
        <v>0</v>
      </c>
      <c r="S5" s="572">
        <f>'Formato 6 a)'!E12</f>
        <v>0</v>
      </c>
      <c r="T5" s="572">
        <f>'Formato 6 a)'!F12</f>
        <v>0</v>
      </c>
      <c r="U5" s="572">
        <f>'Formato 6 a)'!G12</f>
        <v>0</v>
      </c>
      <c r="V5" s="572"/>
    </row>
    <row r="6" spans="1:25" x14ac:dyDescent="0.25">
      <c r="A6" s="540" t="str">
        <f t="shared" si="0"/>
        <v>6,1,1,1,3,0,0</v>
      </c>
      <c r="B6" s="116">
        <v>6</v>
      </c>
      <c r="C6" s="116">
        <v>1</v>
      </c>
      <c r="D6" s="116">
        <v>1</v>
      </c>
      <c r="E6" s="116">
        <v>1</v>
      </c>
      <c r="F6" s="116">
        <v>3</v>
      </c>
      <c r="K6" s="116" t="s">
        <v>463</v>
      </c>
      <c r="P6" s="572">
        <f>'Formato 6 a)'!B13</f>
        <v>622568.06999999995</v>
      </c>
      <c r="Q6" s="572">
        <f>'Formato 6 a)'!C13</f>
        <v>0</v>
      </c>
      <c r="R6" s="572">
        <f>'Formato 6 a)'!D13</f>
        <v>622568.06999999995</v>
      </c>
      <c r="S6" s="572">
        <f>'Formato 6 a)'!E13</f>
        <v>615460.39</v>
      </c>
      <c r="T6" s="572">
        <f>'Formato 6 a)'!F13</f>
        <v>615460.39</v>
      </c>
      <c r="U6" s="572">
        <f>'Formato 6 a)'!G13</f>
        <v>7107.68</v>
      </c>
      <c r="V6" s="572"/>
    </row>
    <row r="7" spans="1:25" x14ac:dyDescent="0.25">
      <c r="A7" s="540" t="str">
        <f t="shared" si="0"/>
        <v>6,1,1,1,4,0,0</v>
      </c>
      <c r="B7" s="116">
        <v>6</v>
      </c>
      <c r="C7" s="116">
        <v>1</v>
      </c>
      <c r="D7" s="116">
        <v>1</v>
      </c>
      <c r="E7" s="116">
        <v>1</v>
      </c>
      <c r="F7" s="116">
        <v>4</v>
      </c>
      <c r="K7" s="116" t="s">
        <v>464</v>
      </c>
      <c r="P7" s="572">
        <f>'Formato 6 a)'!B14</f>
        <v>1021767.91</v>
      </c>
      <c r="Q7" s="572">
        <f>'Formato 6 a)'!C14</f>
        <v>0</v>
      </c>
      <c r="R7" s="572">
        <f>'Formato 6 a)'!D14</f>
        <v>1021767.91</v>
      </c>
      <c r="S7" s="572">
        <f>'Formato 6 a)'!E14</f>
        <v>984740.73</v>
      </c>
      <c r="T7" s="572">
        <f>'Formato 6 a)'!F14</f>
        <v>984740.73</v>
      </c>
      <c r="U7" s="572">
        <f>'Formato 6 a)'!G14</f>
        <v>37027.18</v>
      </c>
      <c r="V7" s="572"/>
      <c r="W7" s="572"/>
      <c r="X7" s="572"/>
      <c r="Y7" s="572"/>
    </row>
    <row r="8" spans="1:25" x14ac:dyDescent="0.25">
      <c r="A8" s="540" t="str">
        <f t="shared" si="0"/>
        <v>6,1,1,1,5,0,0</v>
      </c>
      <c r="B8" s="116">
        <v>6</v>
      </c>
      <c r="C8" s="116">
        <v>1</v>
      </c>
      <c r="D8" s="116">
        <v>1</v>
      </c>
      <c r="E8" s="116">
        <v>1</v>
      </c>
      <c r="F8" s="116">
        <v>5</v>
      </c>
      <c r="K8" s="116" t="s">
        <v>465</v>
      </c>
      <c r="P8" s="572">
        <f>'Formato 6 a)'!B15</f>
        <v>155000</v>
      </c>
      <c r="Q8" s="572">
        <f>'Formato 6 a)'!C15</f>
        <v>350000</v>
      </c>
      <c r="R8" s="572">
        <f>'Formato 6 a)'!D15</f>
        <v>505000</v>
      </c>
      <c r="S8" s="572">
        <f>'Formato 6 a)'!E15</f>
        <v>490830.12</v>
      </c>
      <c r="T8" s="572">
        <f>'Formato 6 a)'!F15</f>
        <v>490830.12</v>
      </c>
      <c r="U8" s="572">
        <f>'Formato 6 a)'!G15</f>
        <v>14169.88</v>
      </c>
    </row>
    <row r="9" spans="1:25" x14ac:dyDescent="0.25">
      <c r="A9" s="540" t="str">
        <f t="shared" si="0"/>
        <v>6,1,1,1,6,0,0</v>
      </c>
      <c r="B9" s="116">
        <v>6</v>
      </c>
      <c r="C9" s="116">
        <v>1</v>
      </c>
      <c r="D9" s="116">
        <v>1</v>
      </c>
      <c r="E9" s="116">
        <v>1</v>
      </c>
      <c r="F9" s="116">
        <v>6</v>
      </c>
      <c r="K9" s="116" t="s">
        <v>769</v>
      </c>
      <c r="P9" s="572">
        <f>'Formato 6 a)'!B16</f>
        <v>350000</v>
      </c>
      <c r="Q9" s="572">
        <f>'Formato 6 a)'!C16</f>
        <v>-350000</v>
      </c>
      <c r="R9" s="572">
        <f>'Formato 6 a)'!D16</f>
        <v>0</v>
      </c>
      <c r="S9" s="572">
        <f>'Formato 6 a)'!E16</f>
        <v>0</v>
      </c>
      <c r="T9" s="572">
        <f>'Formato 6 a)'!F16</f>
        <v>0</v>
      </c>
      <c r="U9" s="572">
        <f>'Formato 6 a)'!G16</f>
        <v>0</v>
      </c>
    </row>
    <row r="10" spans="1:25" x14ac:dyDescent="0.25">
      <c r="A10" s="540" t="str">
        <f t="shared" si="0"/>
        <v>6,1,1,1,7,0,0</v>
      </c>
      <c r="B10" s="116">
        <v>6</v>
      </c>
      <c r="C10" s="116">
        <v>1</v>
      </c>
      <c r="D10" s="116">
        <v>1</v>
      </c>
      <c r="E10" s="116">
        <v>1</v>
      </c>
      <c r="F10" s="116">
        <v>7</v>
      </c>
      <c r="K10" s="116" t="s">
        <v>466</v>
      </c>
      <c r="P10" s="572">
        <f>'Formato 6 a)'!B17</f>
        <v>0</v>
      </c>
      <c r="Q10" s="572">
        <f>'Formato 6 a)'!C17</f>
        <v>0</v>
      </c>
      <c r="R10" s="572">
        <f>'Formato 6 a)'!D17</f>
        <v>0</v>
      </c>
      <c r="S10" s="572">
        <f>'Formato 6 a)'!E17</f>
        <v>0</v>
      </c>
      <c r="T10" s="572">
        <f>'Formato 6 a)'!F17</f>
        <v>0</v>
      </c>
      <c r="U10" s="572">
        <f>'Formato 6 a)'!G17</f>
        <v>0</v>
      </c>
    </row>
    <row r="11" spans="1:25" x14ac:dyDescent="0.25">
      <c r="A11" s="540" t="str">
        <f t="shared" si="0"/>
        <v>6,1,1,2,0,0,0</v>
      </c>
      <c r="B11" s="116">
        <v>6</v>
      </c>
      <c r="C11" s="116">
        <v>1</v>
      </c>
      <c r="D11" s="116">
        <v>1</v>
      </c>
      <c r="E11" s="116">
        <v>2</v>
      </c>
      <c r="J11" s="116" t="s">
        <v>16</v>
      </c>
      <c r="P11" s="572">
        <f>'Formato 6 a)'!B18</f>
        <v>460492.83</v>
      </c>
      <c r="Q11" s="572">
        <f>'Formato 6 a)'!C18</f>
        <v>0</v>
      </c>
      <c r="R11" s="572">
        <f>'Formato 6 a)'!D18</f>
        <v>460492.83</v>
      </c>
      <c r="S11" s="572">
        <f>'Formato 6 a)'!E18</f>
        <v>150877.31</v>
      </c>
      <c r="T11" s="572">
        <f>'Formato 6 a)'!F18</f>
        <v>150877.31</v>
      </c>
      <c r="U11" s="572">
        <f>'Formato 6 a)'!G18</f>
        <v>309615.52</v>
      </c>
    </row>
    <row r="12" spans="1:25" x14ac:dyDescent="0.25">
      <c r="A12" s="540" t="str">
        <f t="shared" si="0"/>
        <v>6,1,1,2,1,0,0</v>
      </c>
      <c r="B12" s="116">
        <v>6</v>
      </c>
      <c r="C12" s="116">
        <v>1</v>
      </c>
      <c r="D12" s="116">
        <v>1</v>
      </c>
      <c r="E12" s="116">
        <v>2</v>
      </c>
      <c r="F12" s="116">
        <v>1</v>
      </c>
      <c r="K12" s="116" t="s">
        <v>467</v>
      </c>
      <c r="N12" s="618"/>
      <c r="P12" s="572">
        <f>'Formato 6 a)'!B19</f>
        <v>177500</v>
      </c>
      <c r="Q12" s="572">
        <f>'Formato 6 a)'!C19</f>
        <v>0</v>
      </c>
      <c r="R12" s="572">
        <f>'Formato 6 a)'!D19</f>
        <v>177500</v>
      </c>
      <c r="S12" s="572">
        <f>'Formato 6 a)'!E19</f>
        <v>56755.11</v>
      </c>
      <c r="T12" s="572">
        <f>'Formato 6 a)'!F19</f>
        <v>56755.11</v>
      </c>
      <c r="U12" s="572">
        <f>'Formato 6 a)'!G19</f>
        <v>120744.89</v>
      </c>
    </row>
    <row r="13" spans="1:25" x14ac:dyDescent="0.25">
      <c r="A13" s="540" t="str">
        <f t="shared" si="0"/>
        <v>6,1,1,2,2,0,0</v>
      </c>
      <c r="B13" s="116">
        <v>6</v>
      </c>
      <c r="C13" s="116">
        <v>1</v>
      </c>
      <c r="D13" s="116">
        <v>1</v>
      </c>
      <c r="E13" s="116">
        <v>2</v>
      </c>
      <c r="F13" s="116">
        <v>2</v>
      </c>
      <c r="K13" s="116" t="s">
        <v>468</v>
      </c>
      <c r="P13" s="572">
        <f>'Formato 6 a)'!B20</f>
        <v>30692.83</v>
      </c>
      <c r="Q13" s="572">
        <f>'Formato 6 a)'!C20</f>
        <v>0</v>
      </c>
      <c r="R13" s="572">
        <f>'Formato 6 a)'!D20</f>
        <v>30692.83</v>
      </c>
      <c r="S13" s="572">
        <f>'Formato 6 a)'!E20</f>
        <v>16945.009999999998</v>
      </c>
      <c r="T13" s="572">
        <f>'Formato 6 a)'!F20</f>
        <v>16945.009999999998</v>
      </c>
      <c r="U13" s="572">
        <f>'Formato 6 a)'!G20</f>
        <v>13747.82</v>
      </c>
    </row>
    <row r="14" spans="1:25" x14ac:dyDescent="0.25">
      <c r="A14" s="540" t="str">
        <f t="shared" si="0"/>
        <v>6,1,1,2,3,0,0</v>
      </c>
      <c r="B14" s="116">
        <v>6</v>
      </c>
      <c r="C14" s="116">
        <v>1</v>
      </c>
      <c r="D14" s="116">
        <v>1</v>
      </c>
      <c r="E14" s="116">
        <v>2</v>
      </c>
      <c r="F14" s="116">
        <v>3</v>
      </c>
      <c r="K14" s="116" t="s">
        <v>469</v>
      </c>
      <c r="P14" s="572">
        <f>'Formato 6 a)'!B21</f>
        <v>0</v>
      </c>
      <c r="Q14" s="572">
        <f>'Formato 6 a)'!C21</f>
        <v>0</v>
      </c>
      <c r="R14" s="572">
        <f>'Formato 6 a)'!D21</f>
        <v>0</v>
      </c>
      <c r="S14" s="572">
        <f>'Formato 6 a)'!E21</f>
        <v>0</v>
      </c>
      <c r="T14" s="572">
        <f>'Formato 6 a)'!F21</f>
        <v>0</v>
      </c>
      <c r="U14" s="572">
        <f>'Formato 6 a)'!G21</f>
        <v>0</v>
      </c>
    </row>
    <row r="15" spans="1:25" x14ac:dyDescent="0.25">
      <c r="A15" s="540" t="str">
        <f t="shared" si="0"/>
        <v>6,1,1,2,4,0,0</v>
      </c>
      <c r="B15" s="116">
        <v>6</v>
      </c>
      <c r="C15" s="116">
        <v>1</v>
      </c>
      <c r="D15" s="116">
        <v>1</v>
      </c>
      <c r="E15" s="116">
        <v>2</v>
      </c>
      <c r="F15" s="116">
        <v>4</v>
      </c>
      <c r="K15" s="116" t="s">
        <v>470</v>
      </c>
      <c r="P15" s="572">
        <f>'Formato 6 a)'!B22</f>
        <v>19000</v>
      </c>
      <c r="Q15" s="572">
        <f>'Formato 6 a)'!C22</f>
        <v>0</v>
      </c>
      <c r="R15" s="572">
        <f>'Formato 6 a)'!D22</f>
        <v>19000</v>
      </c>
      <c r="S15" s="572">
        <f>'Formato 6 a)'!E22</f>
        <v>224.41</v>
      </c>
      <c r="T15" s="572">
        <f>'Formato 6 a)'!F22</f>
        <v>224.41</v>
      </c>
      <c r="U15" s="572">
        <f>'Formato 6 a)'!G22</f>
        <v>18775.59</v>
      </c>
    </row>
    <row r="16" spans="1:25" x14ac:dyDescent="0.25">
      <c r="A16" s="540" t="str">
        <f t="shared" si="0"/>
        <v>6,1,1,2,5,0,0</v>
      </c>
      <c r="B16" s="116">
        <v>6</v>
      </c>
      <c r="C16" s="116">
        <v>1</v>
      </c>
      <c r="D16" s="116">
        <v>1</v>
      </c>
      <c r="E16" s="116">
        <v>2</v>
      </c>
      <c r="F16" s="116">
        <v>5</v>
      </c>
      <c r="K16" s="116" t="s">
        <v>471</v>
      </c>
      <c r="P16" s="572">
        <f>'Formato 6 a)'!B23</f>
        <v>40500</v>
      </c>
      <c r="Q16" s="572">
        <f>'Formato 6 a)'!C23</f>
        <v>0</v>
      </c>
      <c r="R16" s="572">
        <f>'Formato 6 a)'!D23</f>
        <v>40500</v>
      </c>
      <c r="S16" s="572">
        <f>'Formato 6 a)'!E23</f>
        <v>925.29</v>
      </c>
      <c r="T16" s="572">
        <f>'Formato 6 a)'!F23</f>
        <v>925.29</v>
      </c>
      <c r="U16" s="572">
        <f>'Formato 6 a)'!G23</f>
        <v>39574.71</v>
      </c>
    </row>
    <row r="17" spans="1:21" x14ac:dyDescent="0.25">
      <c r="A17" s="540" t="str">
        <f t="shared" si="0"/>
        <v>6,1,1,2,6,0,0</v>
      </c>
      <c r="B17" s="116">
        <v>6</v>
      </c>
      <c r="C17" s="116">
        <v>1</v>
      </c>
      <c r="D17" s="116">
        <v>1</v>
      </c>
      <c r="E17" s="116">
        <v>2</v>
      </c>
      <c r="F17" s="116">
        <v>6</v>
      </c>
      <c r="K17" s="116" t="s">
        <v>472</v>
      </c>
      <c r="P17" s="572">
        <f>'Formato 6 a)'!B24</f>
        <v>95000</v>
      </c>
      <c r="Q17" s="572">
        <f>'Formato 6 a)'!C24</f>
        <v>0</v>
      </c>
      <c r="R17" s="572">
        <f>'Formato 6 a)'!D24</f>
        <v>95000</v>
      </c>
      <c r="S17" s="572">
        <f>'Formato 6 a)'!E24</f>
        <v>74800</v>
      </c>
      <c r="T17" s="572">
        <f>'Formato 6 a)'!F24</f>
        <v>74800</v>
      </c>
      <c r="U17" s="572">
        <f>'Formato 6 a)'!G24</f>
        <v>20200</v>
      </c>
    </row>
    <row r="18" spans="1:21" x14ac:dyDescent="0.25">
      <c r="A18" s="540" t="str">
        <f t="shared" si="0"/>
        <v>6,1,1,2,7,0,0</v>
      </c>
      <c r="B18" s="116">
        <v>6</v>
      </c>
      <c r="C18" s="116">
        <v>1</v>
      </c>
      <c r="D18" s="116">
        <v>1</v>
      </c>
      <c r="E18" s="116">
        <v>2</v>
      </c>
      <c r="F18" s="116">
        <v>7</v>
      </c>
      <c r="K18" s="116" t="s">
        <v>473</v>
      </c>
      <c r="P18" s="572">
        <f>'Formato 6 a)'!B25</f>
        <v>75000</v>
      </c>
      <c r="Q18" s="572">
        <f>'Formato 6 a)'!C25</f>
        <v>0</v>
      </c>
      <c r="R18" s="572">
        <f>'Formato 6 a)'!D25</f>
        <v>75000</v>
      </c>
      <c r="S18" s="572">
        <f>'Formato 6 a)'!E25</f>
        <v>365</v>
      </c>
      <c r="T18" s="572">
        <f>'Formato 6 a)'!F25</f>
        <v>365</v>
      </c>
      <c r="U18" s="572">
        <f>'Formato 6 a)'!G25</f>
        <v>74635</v>
      </c>
    </row>
    <row r="19" spans="1:21" x14ac:dyDescent="0.25">
      <c r="A19" s="540" t="str">
        <f t="shared" si="0"/>
        <v>6,1,1,2,8,0,0</v>
      </c>
      <c r="B19" s="116">
        <v>6</v>
      </c>
      <c r="C19" s="116">
        <v>1</v>
      </c>
      <c r="D19" s="116">
        <v>1</v>
      </c>
      <c r="E19" s="116">
        <v>2</v>
      </c>
      <c r="F19" s="116">
        <v>8</v>
      </c>
      <c r="K19" s="116" t="s">
        <v>771</v>
      </c>
      <c r="P19" s="572">
        <f>'Formato 6 a)'!B26</f>
        <v>0</v>
      </c>
      <c r="Q19" s="572">
        <f>'Formato 6 a)'!C26</f>
        <v>0</v>
      </c>
      <c r="R19" s="572">
        <f>'Formato 6 a)'!D26</f>
        <v>0</v>
      </c>
      <c r="S19" s="572">
        <f>'Formato 6 a)'!E26</f>
        <v>0</v>
      </c>
      <c r="T19" s="572">
        <f>'Formato 6 a)'!F26</f>
        <v>0</v>
      </c>
      <c r="U19" s="572">
        <f>'Formato 6 a)'!G26</f>
        <v>0</v>
      </c>
    </row>
    <row r="20" spans="1:21" x14ac:dyDescent="0.25">
      <c r="A20" s="540" t="str">
        <f t="shared" si="0"/>
        <v>6,1,1,2,9,0,0</v>
      </c>
      <c r="B20" s="116">
        <v>6</v>
      </c>
      <c r="C20" s="116">
        <v>1</v>
      </c>
      <c r="D20" s="116">
        <v>1</v>
      </c>
      <c r="E20" s="116">
        <v>2</v>
      </c>
      <c r="F20" s="116">
        <v>9</v>
      </c>
      <c r="K20" s="116" t="s">
        <v>475</v>
      </c>
      <c r="P20" s="572">
        <f>'Formato 6 a)'!B27</f>
        <v>22800</v>
      </c>
      <c r="Q20" s="572">
        <f>'Formato 6 a)'!C27</f>
        <v>0</v>
      </c>
      <c r="R20" s="572">
        <f>'Formato 6 a)'!D27</f>
        <v>22800</v>
      </c>
      <c r="S20" s="572">
        <f>'Formato 6 a)'!E27</f>
        <v>862.49</v>
      </c>
      <c r="T20" s="572">
        <f>'Formato 6 a)'!F27</f>
        <v>862.49</v>
      </c>
      <c r="U20" s="572">
        <f>'Formato 6 a)'!G27</f>
        <v>21937.51</v>
      </c>
    </row>
    <row r="21" spans="1:21" x14ac:dyDescent="0.25">
      <c r="A21" s="540" t="str">
        <f t="shared" si="0"/>
        <v>6,1,1,3,0,0,0</v>
      </c>
      <c r="B21" s="116">
        <v>6</v>
      </c>
      <c r="C21" s="116">
        <v>1</v>
      </c>
      <c r="D21" s="116">
        <v>1</v>
      </c>
      <c r="E21" s="116">
        <v>3</v>
      </c>
      <c r="J21" s="116" t="s">
        <v>17</v>
      </c>
      <c r="P21" s="572">
        <f>'Formato 6 a)'!B28</f>
        <v>2090323.29</v>
      </c>
      <c r="Q21" s="572">
        <f>'Formato 6 a)'!C28</f>
        <v>0</v>
      </c>
      <c r="R21" s="572">
        <f>'Formato 6 a)'!D28</f>
        <v>2090323.29</v>
      </c>
      <c r="S21" s="572">
        <f>'Formato 6 a)'!E28</f>
        <v>746153.8</v>
      </c>
      <c r="T21" s="572">
        <f>'Formato 6 a)'!F28</f>
        <v>746153.8</v>
      </c>
      <c r="U21" s="572">
        <f>'Formato 6 a)'!G28</f>
        <v>1344169.4899999998</v>
      </c>
    </row>
    <row r="22" spans="1:21" x14ac:dyDescent="0.25">
      <c r="A22" s="540" t="str">
        <f t="shared" si="0"/>
        <v>6,1,1,3,1,0,0</v>
      </c>
      <c r="B22" s="116">
        <v>6</v>
      </c>
      <c r="C22" s="116">
        <v>1</v>
      </c>
      <c r="D22" s="116">
        <v>1</v>
      </c>
      <c r="E22" s="116">
        <v>3</v>
      </c>
      <c r="F22" s="116">
        <v>1</v>
      </c>
      <c r="K22" s="116" t="s">
        <v>476</v>
      </c>
      <c r="P22" s="572">
        <f>'Formato 6 a)'!B29</f>
        <v>61300</v>
      </c>
      <c r="Q22" s="572">
        <f>'Formato 6 a)'!C29</f>
        <v>0</v>
      </c>
      <c r="R22" s="572">
        <f>'Formato 6 a)'!D29</f>
        <v>61300</v>
      </c>
      <c r="S22" s="572">
        <f>'Formato 6 a)'!E29</f>
        <v>39779.199999999997</v>
      </c>
      <c r="T22" s="572">
        <f>'Formato 6 a)'!F29</f>
        <v>39779.199999999997</v>
      </c>
      <c r="U22" s="572">
        <f>'Formato 6 a)'!G29</f>
        <v>21520.799999999999</v>
      </c>
    </row>
    <row r="23" spans="1:21" x14ac:dyDescent="0.25">
      <c r="A23" s="540" t="str">
        <f t="shared" si="0"/>
        <v>6,1,1,3,2,0,0</v>
      </c>
      <c r="B23" s="116">
        <v>6</v>
      </c>
      <c r="C23" s="116">
        <v>1</v>
      </c>
      <c r="D23" s="116">
        <v>1</v>
      </c>
      <c r="E23" s="116">
        <v>3</v>
      </c>
      <c r="F23" s="116">
        <v>2</v>
      </c>
      <c r="K23" s="116" t="s">
        <v>477</v>
      </c>
      <c r="P23" s="572">
        <f>'Formato 6 a)'!B30</f>
        <v>515000</v>
      </c>
      <c r="Q23" s="572">
        <f>'Formato 6 a)'!C30</f>
        <v>0</v>
      </c>
      <c r="R23" s="572">
        <f>'Formato 6 a)'!D30</f>
        <v>515000</v>
      </c>
      <c r="S23" s="572">
        <f>'Formato 6 a)'!E30</f>
        <v>352285.33</v>
      </c>
      <c r="T23" s="572">
        <f>'Formato 6 a)'!F30</f>
        <v>352285.33</v>
      </c>
      <c r="U23" s="572">
        <f>'Formato 6 a)'!G30</f>
        <v>162714.67000000001</v>
      </c>
    </row>
    <row r="24" spans="1:21" x14ac:dyDescent="0.25">
      <c r="A24" s="540" t="str">
        <f t="shared" si="0"/>
        <v>6,1,1,3,3,0,0</v>
      </c>
      <c r="B24" s="116">
        <v>6</v>
      </c>
      <c r="C24" s="116">
        <v>1</v>
      </c>
      <c r="D24" s="116">
        <v>1</v>
      </c>
      <c r="E24" s="116">
        <v>3</v>
      </c>
      <c r="F24" s="116">
        <v>3</v>
      </c>
      <c r="K24" s="116" t="s">
        <v>772</v>
      </c>
      <c r="P24" s="572">
        <f>'Formato 6 a)'!B31</f>
        <v>922000</v>
      </c>
      <c r="Q24" s="572">
        <f>'Formato 6 a)'!C31</f>
        <v>15000</v>
      </c>
      <c r="R24" s="572">
        <f>'Formato 6 a)'!D31</f>
        <v>937000</v>
      </c>
      <c r="S24" s="572">
        <f>'Formato 6 a)'!E31</f>
        <v>135100.01999999999</v>
      </c>
      <c r="T24" s="572">
        <f>'Formato 6 a)'!F31</f>
        <v>135100.01999999999</v>
      </c>
      <c r="U24" s="572">
        <f>'Formato 6 a)'!G31</f>
        <v>801899.98</v>
      </c>
    </row>
    <row r="25" spans="1:21" x14ac:dyDescent="0.25">
      <c r="A25" s="540" t="str">
        <f t="shared" si="0"/>
        <v>6,1,1,3,4,0,0</v>
      </c>
      <c r="B25" s="116">
        <v>6</v>
      </c>
      <c r="C25" s="116">
        <v>1</v>
      </c>
      <c r="D25" s="116">
        <v>1</v>
      </c>
      <c r="E25" s="116">
        <v>3</v>
      </c>
      <c r="F25" s="116">
        <v>4</v>
      </c>
      <c r="K25" s="116" t="s">
        <v>479</v>
      </c>
      <c r="P25" s="572">
        <f>'Formato 6 a)'!B32</f>
        <v>130000</v>
      </c>
      <c r="Q25" s="572">
        <f>'Formato 6 a)'!C32</f>
        <v>0</v>
      </c>
      <c r="R25" s="572">
        <f>'Formato 6 a)'!D32</f>
        <v>130000</v>
      </c>
      <c r="S25" s="572">
        <f>'Formato 6 a)'!E32</f>
        <v>50678.13</v>
      </c>
      <c r="T25" s="572">
        <f>'Formato 6 a)'!F32</f>
        <v>50678.13</v>
      </c>
      <c r="U25" s="572">
        <f>'Formato 6 a)'!G32</f>
        <v>79321.87</v>
      </c>
    </row>
    <row r="26" spans="1:21" x14ac:dyDescent="0.25">
      <c r="A26" s="540" t="str">
        <f t="shared" si="0"/>
        <v>6,1,1,3,5,0,0</v>
      </c>
      <c r="B26" s="116">
        <v>6</v>
      </c>
      <c r="C26" s="116">
        <v>1</v>
      </c>
      <c r="D26" s="116">
        <v>1</v>
      </c>
      <c r="E26" s="116">
        <v>3</v>
      </c>
      <c r="F26" s="116">
        <v>5</v>
      </c>
      <c r="K26" s="116" t="s">
        <v>480</v>
      </c>
      <c r="P26" s="572">
        <f>'Formato 6 a)'!B33</f>
        <v>122251.59</v>
      </c>
      <c r="Q26" s="572">
        <f>'Formato 6 a)'!C33</f>
        <v>-23500</v>
      </c>
      <c r="R26" s="572">
        <f>'Formato 6 a)'!D33</f>
        <v>98751.59</v>
      </c>
      <c r="S26" s="572">
        <f>'Formato 6 a)'!E33</f>
        <v>38829.800000000003</v>
      </c>
      <c r="T26" s="572">
        <f>'Formato 6 a)'!F33</f>
        <v>38829.800000000003</v>
      </c>
      <c r="U26" s="572">
        <f>'Formato 6 a)'!G33</f>
        <v>59921.79</v>
      </c>
    </row>
    <row r="27" spans="1:21" x14ac:dyDescent="0.25">
      <c r="A27" s="540" t="str">
        <f t="shared" si="0"/>
        <v>6,1,1,3,6,0,0</v>
      </c>
      <c r="B27" s="116">
        <v>6</v>
      </c>
      <c r="C27" s="116">
        <v>1</v>
      </c>
      <c r="D27" s="116">
        <v>1</v>
      </c>
      <c r="E27" s="116">
        <v>3</v>
      </c>
      <c r="F27" s="116">
        <v>6</v>
      </c>
      <c r="K27" s="116" t="s">
        <v>481</v>
      </c>
      <c r="P27" s="572">
        <f>'Formato 6 a)'!B34</f>
        <v>60000</v>
      </c>
      <c r="Q27" s="572">
        <f>'Formato 6 a)'!C34</f>
        <v>0</v>
      </c>
      <c r="R27" s="572">
        <f>'Formato 6 a)'!D34</f>
        <v>60000</v>
      </c>
      <c r="S27" s="572">
        <f>'Formato 6 a)'!E34</f>
        <v>19392.72</v>
      </c>
      <c r="T27" s="572">
        <f>'Formato 6 a)'!F34</f>
        <v>19392.72</v>
      </c>
      <c r="U27" s="572">
        <f>'Formato 6 a)'!G34</f>
        <v>40607.279999999999</v>
      </c>
    </row>
    <row r="28" spans="1:21" x14ac:dyDescent="0.25">
      <c r="A28" s="540" t="str">
        <f t="shared" si="0"/>
        <v>6,1,1,3,7,0,0</v>
      </c>
      <c r="B28" s="116">
        <v>6</v>
      </c>
      <c r="C28" s="116">
        <v>1</v>
      </c>
      <c r="D28" s="116">
        <v>1</v>
      </c>
      <c r="E28" s="116">
        <v>3</v>
      </c>
      <c r="F28" s="116">
        <v>7</v>
      </c>
      <c r="K28" s="116" t="s">
        <v>482</v>
      </c>
      <c r="P28" s="572">
        <f>'Formato 6 a)'!B35</f>
        <v>63500</v>
      </c>
      <c r="Q28" s="572">
        <f>'Formato 6 a)'!C35</f>
        <v>0</v>
      </c>
      <c r="R28" s="572">
        <f>'Formato 6 a)'!D35</f>
        <v>63500</v>
      </c>
      <c r="S28" s="572">
        <f>'Formato 6 a)'!E35</f>
        <v>311</v>
      </c>
      <c r="T28" s="572">
        <f>'Formato 6 a)'!F35</f>
        <v>311</v>
      </c>
      <c r="U28" s="572">
        <f>'Formato 6 a)'!G35</f>
        <v>63189</v>
      </c>
    </row>
    <row r="29" spans="1:21" x14ac:dyDescent="0.25">
      <c r="A29" s="540" t="str">
        <f t="shared" si="0"/>
        <v>6,1,1,3,8,0,0</v>
      </c>
      <c r="B29" s="116">
        <v>6</v>
      </c>
      <c r="C29" s="116">
        <v>1</v>
      </c>
      <c r="D29" s="116">
        <v>1</v>
      </c>
      <c r="E29" s="116">
        <v>3</v>
      </c>
      <c r="F29" s="116">
        <v>8</v>
      </c>
      <c r="K29" s="116" t="s">
        <v>483</v>
      </c>
      <c r="P29" s="572">
        <f>'Formato 6 a)'!B36</f>
        <v>100000</v>
      </c>
      <c r="Q29" s="572">
        <f>'Formato 6 a)'!C36</f>
        <v>0</v>
      </c>
      <c r="R29" s="572">
        <f>'Formato 6 a)'!D36</f>
        <v>100000</v>
      </c>
      <c r="S29" s="572">
        <f>'Formato 6 a)'!E36</f>
        <v>17025.599999999999</v>
      </c>
      <c r="T29" s="572">
        <f>'Formato 6 a)'!F36</f>
        <v>17025.599999999999</v>
      </c>
      <c r="U29" s="572">
        <f>'Formato 6 a)'!G36</f>
        <v>82974.399999999994</v>
      </c>
    </row>
    <row r="30" spans="1:21" x14ac:dyDescent="0.25">
      <c r="A30" s="540" t="str">
        <f t="shared" si="0"/>
        <v>6,1,1,3,9,0,0</v>
      </c>
      <c r="B30" s="116">
        <v>6</v>
      </c>
      <c r="C30" s="116">
        <v>1</v>
      </c>
      <c r="D30" s="116">
        <v>1</v>
      </c>
      <c r="E30" s="116">
        <v>3</v>
      </c>
      <c r="F30" s="116">
        <v>9</v>
      </c>
      <c r="K30" s="116" t="s">
        <v>484</v>
      </c>
      <c r="P30" s="572">
        <f>'Formato 6 a)'!B37</f>
        <v>116271.7</v>
      </c>
      <c r="Q30" s="572">
        <f>'Formato 6 a)'!C37</f>
        <v>8500</v>
      </c>
      <c r="R30" s="572">
        <f>'Formato 6 a)'!D37</f>
        <v>124771.7</v>
      </c>
      <c r="S30" s="572">
        <f>'Formato 6 a)'!E37</f>
        <v>92752</v>
      </c>
      <c r="T30" s="572">
        <f>'Formato 6 a)'!F37</f>
        <v>92752</v>
      </c>
      <c r="U30" s="572">
        <f>'Formato 6 a)'!G37</f>
        <v>32019.7</v>
      </c>
    </row>
    <row r="31" spans="1:21" x14ac:dyDescent="0.25">
      <c r="A31" s="540" t="str">
        <f t="shared" si="0"/>
        <v>6,1,1,4,0,0,0</v>
      </c>
      <c r="B31" s="116">
        <v>6</v>
      </c>
      <c r="C31" s="116">
        <v>1</v>
      </c>
      <c r="D31" s="116">
        <v>1</v>
      </c>
      <c r="E31" s="116">
        <v>4</v>
      </c>
      <c r="J31" s="116" t="s">
        <v>53</v>
      </c>
      <c r="P31" s="572">
        <f>'Formato 6 a)'!B38</f>
        <v>0</v>
      </c>
      <c r="Q31" s="572">
        <f>'Formato 6 a)'!C38</f>
        <v>0</v>
      </c>
      <c r="R31" s="572">
        <f>'Formato 6 a)'!D38</f>
        <v>0</v>
      </c>
      <c r="S31" s="572">
        <f>'Formato 6 a)'!E38</f>
        <v>0</v>
      </c>
      <c r="T31" s="572">
        <f>'Formato 6 a)'!F38</f>
        <v>0</v>
      </c>
      <c r="U31" s="572">
        <f>'Formato 6 a)'!G38</f>
        <v>0</v>
      </c>
    </row>
    <row r="32" spans="1:21" x14ac:dyDescent="0.25">
      <c r="A32" s="540" t="str">
        <f t="shared" si="0"/>
        <v>6,1,1,4,1,0,0</v>
      </c>
      <c r="B32" s="116">
        <v>6</v>
      </c>
      <c r="C32" s="116">
        <v>1</v>
      </c>
      <c r="D32" s="116">
        <v>1</v>
      </c>
      <c r="E32" s="116">
        <v>4</v>
      </c>
      <c r="F32" s="116">
        <v>1</v>
      </c>
      <c r="K32" s="116" t="s">
        <v>18</v>
      </c>
      <c r="P32" s="572">
        <f>'Formato 6 a)'!B39</f>
        <v>0</v>
      </c>
      <c r="Q32" s="572">
        <f>'Formato 6 a)'!C39</f>
        <v>0</v>
      </c>
      <c r="R32" s="572">
        <f>'Formato 6 a)'!D39</f>
        <v>0</v>
      </c>
      <c r="S32" s="572">
        <f>'Formato 6 a)'!E39</f>
        <v>0</v>
      </c>
      <c r="T32" s="572">
        <f>'Formato 6 a)'!F39</f>
        <v>0</v>
      </c>
      <c r="U32" s="572">
        <f>'Formato 6 a)'!G39</f>
        <v>0</v>
      </c>
    </row>
    <row r="33" spans="1:21" x14ac:dyDescent="0.25">
      <c r="A33" s="540" t="str">
        <f t="shared" si="0"/>
        <v>6,1,1,4,2,0,0</v>
      </c>
      <c r="B33" s="116">
        <v>6</v>
      </c>
      <c r="C33" s="116">
        <v>1</v>
      </c>
      <c r="D33" s="116">
        <v>1</v>
      </c>
      <c r="E33" s="116">
        <v>4</v>
      </c>
      <c r="F33" s="116">
        <v>2</v>
      </c>
      <c r="K33" s="116" t="s">
        <v>19</v>
      </c>
      <c r="P33" s="572">
        <f>'Formato 6 a)'!B40</f>
        <v>0</v>
      </c>
      <c r="Q33" s="572">
        <f>'Formato 6 a)'!C40</f>
        <v>0</v>
      </c>
      <c r="R33" s="572">
        <f>'Formato 6 a)'!D40</f>
        <v>0</v>
      </c>
      <c r="S33" s="572">
        <f>'Formato 6 a)'!E40</f>
        <v>0</v>
      </c>
      <c r="T33" s="572">
        <f>'Formato 6 a)'!F40</f>
        <v>0</v>
      </c>
      <c r="U33" s="572">
        <f>'Formato 6 a)'!G40</f>
        <v>0</v>
      </c>
    </row>
    <row r="34" spans="1:21" x14ac:dyDescent="0.25">
      <c r="A34" s="540" t="str">
        <f t="shared" si="0"/>
        <v>6,1,1,4,3,0,0</v>
      </c>
      <c r="B34" s="116">
        <v>6</v>
      </c>
      <c r="C34" s="116">
        <v>1</v>
      </c>
      <c r="D34" s="116">
        <v>1</v>
      </c>
      <c r="E34" s="116">
        <v>4</v>
      </c>
      <c r="F34" s="116">
        <v>3</v>
      </c>
      <c r="K34" s="116" t="s">
        <v>20</v>
      </c>
      <c r="P34" s="572">
        <f>'Formato 6 a)'!B41</f>
        <v>0</v>
      </c>
      <c r="Q34" s="572">
        <f>'Formato 6 a)'!C41</f>
        <v>0</v>
      </c>
      <c r="R34" s="572">
        <f>'Formato 6 a)'!D41</f>
        <v>0</v>
      </c>
      <c r="S34" s="572">
        <f>'Formato 6 a)'!E41</f>
        <v>0</v>
      </c>
      <c r="T34" s="572">
        <f>'Formato 6 a)'!F41</f>
        <v>0</v>
      </c>
      <c r="U34" s="572">
        <f>'Formato 6 a)'!G41</f>
        <v>0</v>
      </c>
    </row>
    <row r="35" spans="1:21" x14ac:dyDescent="0.25">
      <c r="A35" s="540" t="str">
        <f t="shared" si="0"/>
        <v>6,1,1,4,4,0,0</v>
      </c>
      <c r="B35" s="116">
        <v>6</v>
      </c>
      <c r="C35" s="116">
        <v>1</v>
      </c>
      <c r="D35" s="116">
        <v>1</v>
      </c>
      <c r="E35" s="116">
        <v>4</v>
      </c>
      <c r="F35" s="116">
        <v>4</v>
      </c>
      <c r="K35" s="116" t="s">
        <v>21</v>
      </c>
      <c r="P35" s="572">
        <f>'Formato 6 a)'!B42</f>
        <v>0</v>
      </c>
      <c r="Q35" s="572">
        <f>'Formato 6 a)'!C42</f>
        <v>0</v>
      </c>
      <c r="R35" s="572">
        <f>'Formato 6 a)'!D42</f>
        <v>0</v>
      </c>
      <c r="S35" s="572">
        <f>'Formato 6 a)'!E42</f>
        <v>0</v>
      </c>
      <c r="T35" s="572">
        <f>'Formato 6 a)'!F42</f>
        <v>0</v>
      </c>
      <c r="U35" s="572">
        <f>'Formato 6 a)'!G42</f>
        <v>0</v>
      </c>
    </row>
    <row r="36" spans="1:21" x14ac:dyDescent="0.25">
      <c r="A36" s="540" t="str">
        <f t="shared" si="0"/>
        <v>6,1,1,4,5,0,0</v>
      </c>
      <c r="B36" s="116">
        <v>6</v>
      </c>
      <c r="C36" s="116">
        <v>1</v>
      </c>
      <c r="D36" s="116">
        <v>1</v>
      </c>
      <c r="E36" s="116">
        <v>4</v>
      </c>
      <c r="F36" s="116">
        <v>5</v>
      </c>
      <c r="K36" s="116" t="s">
        <v>22</v>
      </c>
      <c r="P36" s="572">
        <f>'Formato 6 a)'!B43</f>
        <v>0</v>
      </c>
      <c r="Q36" s="572">
        <f>'Formato 6 a)'!C43</f>
        <v>0</v>
      </c>
      <c r="R36" s="572">
        <f>'Formato 6 a)'!D43</f>
        <v>0</v>
      </c>
      <c r="S36" s="572">
        <f>'Formato 6 a)'!E43</f>
        <v>0</v>
      </c>
      <c r="T36" s="572">
        <f>'Formato 6 a)'!F43</f>
        <v>0</v>
      </c>
      <c r="U36" s="572">
        <f>'Formato 6 a)'!G43</f>
        <v>0</v>
      </c>
    </row>
    <row r="37" spans="1:21" x14ac:dyDescent="0.25">
      <c r="A37" s="540" t="str">
        <f t="shared" si="0"/>
        <v>6,1,1,4,6,0,0</v>
      </c>
      <c r="B37" s="116">
        <v>6</v>
      </c>
      <c r="C37" s="116">
        <v>1</v>
      </c>
      <c r="D37" s="116">
        <v>1</v>
      </c>
      <c r="E37" s="116">
        <v>4</v>
      </c>
      <c r="F37" s="116">
        <v>6</v>
      </c>
      <c r="K37" s="116" t="s">
        <v>775</v>
      </c>
      <c r="P37" s="572">
        <f>'Formato 6 a)'!B44</f>
        <v>0</v>
      </c>
      <c r="Q37" s="572">
        <f>'Formato 6 a)'!C44</f>
        <v>0</v>
      </c>
      <c r="R37" s="572">
        <f>'Formato 6 a)'!D44</f>
        <v>0</v>
      </c>
      <c r="S37" s="572">
        <f>'Formato 6 a)'!E44</f>
        <v>0</v>
      </c>
      <c r="T37" s="572">
        <f>'Formato 6 a)'!F44</f>
        <v>0</v>
      </c>
      <c r="U37" s="572">
        <f>'Formato 6 a)'!G44</f>
        <v>0</v>
      </c>
    </row>
    <row r="38" spans="1:21" x14ac:dyDescent="0.25">
      <c r="A38" s="540" t="str">
        <f t="shared" si="0"/>
        <v>6,1,1,4,7,0,0</v>
      </c>
      <c r="B38" s="116">
        <v>6</v>
      </c>
      <c r="C38" s="116">
        <v>1</v>
      </c>
      <c r="D38" s="116">
        <v>1</v>
      </c>
      <c r="E38" s="116">
        <v>4</v>
      </c>
      <c r="F38" s="116">
        <v>7</v>
      </c>
      <c r="K38" s="116" t="s">
        <v>24</v>
      </c>
      <c r="P38" s="572">
        <f>'Formato 6 a)'!B45</f>
        <v>0</v>
      </c>
      <c r="Q38" s="572">
        <f>'Formato 6 a)'!C45</f>
        <v>0</v>
      </c>
      <c r="R38" s="572">
        <f>'Formato 6 a)'!D45</f>
        <v>0</v>
      </c>
      <c r="S38" s="572">
        <f>'Formato 6 a)'!E45</f>
        <v>0</v>
      </c>
      <c r="T38" s="572">
        <f>'Formato 6 a)'!F45</f>
        <v>0</v>
      </c>
      <c r="U38" s="572">
        <f>'Formato 6 a)'!G45</f>
        <v>0</v>
      </c>
    </row>
    <row r="39" spans="1:21" x14ac:dyDescent="0.25">
      <c r="A39" s="540" t="str">
        <f t="shared" si="0"/>
        <v>6,1,1,4,8,0,0</v>
      </c>
      <c r="B39" s="116">
        <v>6</v>
      </c>
      <c r="C39" s="116">
        <v>1</v>
      </c>
      <c r="D39" s="116">
        <v>1</v>
      </c>
      <c r="E39" s="116">
        <v>4</v>
      </c>
      <c r="F39" s="116">
        <v>8</v>
      </c>
      <c r="K39" s="116" t="s">
        <v>6</v>
      </c>
      <c r="P39" s="572">
        <f>'Formato 6 a)'!B46</f>
        <v>0</v>
      </c>
      <c r="Q39" s="572">
        <f>'Formato 6 a)'!C46</f>
        <v>0</v>
      </c>
      <c r="R39" s="572">
        <f>'Formato 6 a)'!D46</f>
        <v>0</v>
      </c>
      <c r="S39" s="572">
        <f>'Formato 6 a)'!E46</f>
        <v>0</v>
      </c>
      <c r="T39" s="572">
        <f>'Formato 6 a)'!F46</f>
        <v>0</v>
      </c>
      <c r="U39" s="572">
        <f>'Formato 6 a)'!G46</f>
        <v>0</v>
      </c>
    </row>
    <row r="40" spans="1:21" x14ac:dyDescent="0.25">
      <c r="A40" s="540" t="str">
        <f t="shared" si="0"/>
        <v>6,1,1,4,9,0,0</v>
      </c>
      <c r="B40" s="116">
        <v>6</v>
      </c>
      <c r="C40" s="116">
        <v>1</v>
      </c>
      <c r="D40" s="116">
        <v>1</v>
      </c>
      <c r="E40" s="116">
        <v>4</v>
      </c>
      <c r="F40" s="116">
        <v>9</v>
      </c>
      <c r="K40" s="116" t="s">
        <v>25</v>
      </c>
      <c r="P40" s="572">
        <f>'Formato 6 a)'!B47</f>
        <v>0</v>
      </c>
      <c r="Q40" s="572">
        <f>'Formato 6 a)'!C47</f>
        <v>0</v>
      </c>
      <c r="R40" s="572">
        <f>'Formato 6 a)'!D47</f>
        <v>0</v>
      </c>
      <c r="S40" s="572">
        <f>'Formato 6 a)'!E47</f>
        <v>0</v>
      </c>
      <c r="T40" s="572">
        <f>'Formato 6 a)'!F47</f>
        <v>0</v>
      </c>
      <c r="U40" s="572">
        <f>'Formato 6 a)'!G47</f>
        <v>0</v>
      </c>
    </row>
    <row r="41" spans="1:21" x14ac:dyDescent="0.25">
      <c r="A41" s="540" t="str">
        <f t="shared" si="0"/>
        <v>6,1,1,5,0,0,0</v>
      </c>
      <c r="B41" s="116">
        <v>6</v>
      </c>
      <c r="C41" s="116">
        <v>1</v>
      </c>
      <c r="D41" s="116">
        <v>1</v>
      </c>
      <c r="E41" s="116">
        <v>5</v>
      </c>
      <c r="J41" s="116" t="s">
        <v>868</v>
      </c>
      <c r="P41" s="572">
        <f>'Formato 6 a)'!B48</f>
        <v>13140500</v>
      </c>
      <c r="Q41" s="572">
        <f>'Formato 6 a)'!C48</f>
        <v>1260446.6499999999</v>
      </c>
      <c r="R41" s="572">
        <f>'Formato 6 a)'!D48</f>
        <v>14400946.65</v>
      </c>
      <c r="S41" s="572">
        <f>'Formato 6 a)'!E48</f>
        <v>0</v>
      </c>
      <c r="T41" s="572">
        <f>'Formato 6 a)'!F48</f>
        <v>0</v>
      </c>
      <c r="U41" s="572">
        <f>'Formato 6 a)'!G48</f>
        <v>14400946.65</v>
      </c>
    </row>
    <row r="42" spans="1:21" x14ac:dyDescent="0.25">
      <c r="A42" s="540" t="str">
        <f t="shared" si="0"/>
        <v>6,1,1,5,1,0,0</v>
      </c>
      <c r="B42" s="116">
        <v>6</v>
      </c>
      <c r="C42" s="116">
        <v>1</v>
      </c>
      <c r="D42" s="116">
        <v>1</v>
      </c>
      <c r="E42" s="116">
        <v>5</v>
      </c>
      <c r="F42" s="116">
        <v>1</v>
      </c>
      <c r="K42" s="116" t="s">
        <v>330</v>
      </c>
      <c r="P42" s="572">
        <f>'Formato 6 a)'!B49</f>
        <v>140500</v>
      </c>
      <c r="Q42" s="572">
        <f>'Formato 6 a)'!C49</f>
        <v>0</v>
      </c>
      <c r="R42" s="572">
        <f>'Formato 6 a)'!D49</f>
        <v>140500</v>
      </c>
      <c r="S42" s="572">
        <f>'Formato 6 a)'!E49</f>
        <v>0</v>
      </c>
      <c r="T42" s="572">
        <f>'Formato 6 a)'!F49</f>
        <v>0</v>
      </c>
      <c r="U42" s="572">
        <f>'Formato 6 a)'!G49</f>
        <v>140500</v>
      </c>
    </row>
    <row r="43" spans="1:21" x14ac:dyDescent="0.25">
      <c r="A43" s="540" t="str">
        <f t="shared" si="0"/>
        <v>6,1,1,5,2,0,0</v>
      </c>
      <c r="B43" s="116">
        <v>6</v>
      </c>
      <c r="C43" s="116">
        <v>1</v>
      </c>
      <c r="D43" s="116">
        <v>1</v>
      </c>
      <c r="E43" s="116">
        <v>5</v>
      </c>
      <c r="F43" s="116">
        <v>2</v>
      </c>
      <c r="K43" s="116" t="s">
        <v>332</v>
      </c>
      <c r="P43" s="572">
        <f>'Formato 6 a)'!B50</f>
        <v>0</v>
      </c>
      <c r="Q43" s="572">
        <f>'Formato 6 a)'!C50</f>
        <v>0</v>
      </c>
      <c r="R43" s="572">
        <f>'Formato 6 a)'!D50</f>
        <v>0</v>
      </c>
      <c r="S43" s="572">
        <f>'Formato 6 a)'!E50</f>
        <v>0</v>
      </c>
      <c r="T43" s="572">
        <f>'Formato 6 a)'!F50</f>
        <v>0</v>
      </c>
      <c r="U43" s="572">
        <f>'Formato 6 a)'!G50</f>
        <v>0</v>
      </c>
    </row>
    <row r="44" spans="1:21" x14ac:dyDescent="0.25">
      <c r="A44" s="540" t="str">
        <f t="shared" si="0"/>
        <v>6,1,1,5,3,0,0</v>
      </c>
      <c r="B44" s="116">
        <v>6</v>
      </c>
      <c r="C44" s="116">
        <v>1</v>
      </c>
      <c r="D44" s="116">
        <v>1</v>
      </c>
      <c r="E44" s="116">
        <v>5</v>
      </c>
      <c r="F44" s="116">
        <v>3</v>
      </c>
      <c r="K44" s="116" t="s">
        <v>333</v>
      </c>
      <c r="P44" s="572">
        <f>'Formato 6 a)'!B51</f>
        <v>0</v>
      </c>
      <c r="Q44" s="572">
        <f>'Formato 6 a)'!C51</f>
        <v>0</v>
      </c>
      <c r="R44" s="572">
        <f>'Formato 6 a)'!D51</f>
        <v>0</v>
      </c>
      <c r="S44" s="572">
        <f>'Formato 6 a)'!E51</f>
        <v>0</v>
      </c>
      <c r="T44" s="572">
        <f>'Formato 6 a)'!F51</f>
        <v>0</v>
      </c>
      <c r="U44" s="572">
        <f>'Formato 6 a)'!G51</f>
        <v>0</v>
      </c>
    </row>
    <row r="45" spans="1:21" x14ac:dyDescent="0.25">
      <c r="A45" s="540" t="str">
        <f t="shared" si="0"/>
        <v>6,1,1,5,4,0,0</v>
      </c>
      <c r="B45" s="116">
        <v>6</v>
      </c>
      <c r="C45" s="116">
        <v>1</v>
      </c>
      <c r="D45" s="116">
        <v>1</v>
      </c>
      <c r="E45" s="116">
        <v>5</v>
      </c>
      <c r="F45" s="116">
        <v>4</v>
      </c>
      <c r="K45" s="116" t="s">
        <v>334</v>
      </c>
      <c r="P45" s="572">
        <f>'Formato 6 a)'!B52</f>
        <v>0</v>
      </c>
      <c r="Q45" s="572">
        <f>'Formato 6 a)'!C52</f>
        <v>0</v>
      </c>
      <c r="R45" s="572">
        <f>'Formato 6 a)'!D52</f>
        <v>0</v>
      </c>
      <c r="S45" s="572">
        <f>'Formato 6 a)'!E52</f>
        <v>0</v>
      </c>
      <c r="T45" s="572">
        <f>'Formato 6 a)'!F52</f>
        <v>0</v>
      </c>
      <c r="U45" s="572">
        <f>'Formato 6 a)'!G52</f>
        <v>0</v>
      </c>
    </row>
    <row r="46" spans="1:21" x14ac:dyDescent="0.25">
      <c r="A46" s="540" t="str">
        <f t="shared" si="0"/>
        <v>6,1,1,5,5,0,0</v>
      </c>
      <c r="B46" s="116">
        <v>6</v>
      </c>
      <c r="C46" s="116">
        <v>1</v>
      </c>
      <c r="D46" s="116">
        <v>1</v>
      </c>
      <c r="E46" s="116">
        <v>5</v>
      </c>
      <c r="F46" s="116">
        <v>5</v>
      </c>
      <c r="K46" s="116" t="s">
        <v>335</v>
      </c>
      <c r="P46" s="572">
        <f>'Formato 6 a)'!B53</f>
        <v>0</v>
      </c>
      <c r="Q46" s="572">
        <f>'Formato 6 a)'!C53</f>
        <v>0</v>
      </c>
      <c r="R46" s="572">
        <f>'Formato 6 a)'!D53</f>
        <v>0</v>
      </c>
      <c r="S46" s="572">
        <f>'Formato 6 a)'!E53</f>
        <v>0</v>
      </c>
      <c r="T46" s="572">
        <f>'Formato 6 a)'!F53</f>
        <v>0</v>
      </c>
      <c r="U46" s="572">
        <f>'Formato 6 a)'!G53</f>
        <v>0</v>
      </c>
    </row>
    <row r="47" spans="1:21" x14ac:dyDescent="0.25">
      <c r="A47" s="540" t="str">
        <f t="shared" si="0"/>
        <v>6,1,1,5,6,0,0</v>
      </c>
      <c r="B47" s="116">
        <v>6</v>
      </c>
      <c r="C47" s="116">
        <v>1</v>
      </c>
      <c r="D47" s="116">
        <v>1</v>
      </c>
      <c r="E47" s="116">
        <v>5</v>
      </c>
      <c r="F47" s="116">
        <v>6</v>
      </c>
      <c r="K47" s="116" t="s">
        <v>336</v>
      </c>
      <c r="P47" s="572">
        <f>'Formato 6 a)'!B54</f>
        <v>0</v>
      </c>
      <c r="Q47" s="572">
        <f>'Formato 6 a)'!C54</f>
        <v>0</v>
      </c>
      <c r="R47" s="572">
        <f>'Formato 6 a)'!D54</f>
        <v>0</v>
      </c>
      <c r="S47" s="572">
        <f>'Formato 6 a)'!E54</f>
        <v>0</v>
      </c>
      <c r="T47" s="572">
        <f>'Formato 6 a)'!F54</f>
        <v>0</v>
      </c>
      <c r="U47" s="572">
        <f>'Formato 6 a)'!G54</f>
        <v>0</v>
      </c>
    </row>
    <row r="48" spans="1:21" x14ac:dyDescent="0.25">
      <c r="A48" s="540" t="str">
        <f t="shared" si="0"/>
        <v>6,1,1,5,7,0,0</v>
      </c>
      <c r="B48" s="116">
        <v>6</v>
      </c>
      <c r="C48" s="116">
        <v>1</v>
      </c>
      <c r="D48" s="116">
        <v>1</v>
      </c>
      <c r="E48" s="116">
        <v>5</v>
      </c>
      <c r="F48" s="116">
        <v>7</v>
      </c>
      <c r="K48" s="116" t="s">
        <v>338</v>
      </c>
      <c r="P48" s="572">
        <f>'Formato 6 a)'!B55</f>
        <v>0</v>
      </c>
      <c r="Q48" s="572">
        <f>'Formato 6 a)'!C55</f>
        <v>0</v>
      </c>
      <c r="R48" s="572">
        <f>'Formato 6 a)'!D55</f>
        <v>0</v>
      </c>
      <c r="S48" s="572">
        <f>'Formato 6 a)'!E55</f>
        <v>0</v>
      </c>
      <c r="T48" s="572">
        <f>'Formato 6 a)'!F55</f>
        <v>0</v>
      </c>
      <c r="U48" s="572">
        <f>'Formato 6 a)'!G55</f>
        <v>0</v>
      </c>
    </row>
    <row r="49" spans="1:21" x14ac:dyDescent="0.25">
      <c r="A49" s="540" t="str">
        <f t="shared" si="0"/>
        <v>6,1,1,5,8,0,0</v>
      </c>
      <c r="B49" s="116">
        <v>6</v>
      </c>
      <c r="C49" s="116">
        <v>1</v>
      </c>
      <c r="D49" s="116">
        <v>1</v>
      </c>
      <c r="E49" s="116">
        <v>5</v>
      </c>
      <c r="F49" s="116">
        <v>8</v>
      </c>
      <c r="K49" s="116" t="s">
        <v>628</v>
      </c>
      <c r="P49" s="572">
        <f>'Formato 6 a)'!B56</f>
        <v>13000000</v>
      </c>
      <c r="Q49" s="572">
        <f>'Formato 6 a)'!C56</f>
        <v>1260446.6499999999</v>
      </c>
      <c r="R49" s="572">
        <f>'Formato 6 a)'!D56</f>
        <v>14260446.65</v>
      </c>
      <c r="S49" s="572">
        <f>'Formato 6 a)'!E56</f>
        <v>0</v>
      </c>
      <c r="T49" s="572">
        <f>'Formato 6 a)'!F56</f>
        <v>0</v>
      </c>
      <c r="U49" s="572">
        <f>'Formato 6 a)'!G56</f>
        <v>14260446.65</v>
      </c>
    </row>
    <row r="50" spans="1:21" x14ac:dyDescent="0.25">
      <c r="A50" s="540" t="str">
        <f t="shared" si="0"/>
        <v>6,1,1,5,9,0,0</v>
      </c>
      <c r="B50" s="116">
        <v>6</v>
      </c>
      <c r="C50" s="116">
        <v>1</v>
      </c>
      <c r="D50" s="116">
        <v>1</v>
      </c>
      <c r="E50" s="116">
        <v>5</v>
      </c>
      <c r="F50" s="116">
        <v>9</v>
      </c>
      <c r="K50" s="116" t="s">
        <v>93</v>
      </c>
      <c r="P50" s="572">
        <f>'Formato 6 a)'!B57</f>
        <v>0</v>
      </c>
      <c r="Q50" s="572">
        <f>'Formato 6 a)'!C57</f>
        <v>0</v>
      </c>
      <c r="R50" s="572">
        <f>'Formato 6 a)'!D57</f>
        <v>0</v>
      </c>
      <c r="S50" s="572">
        <f>'Formato 6 a)'!E57</f>
        <v>0</v>
      </c>
      <c r="T50" s="572">
        <f>'Formato 6 a)'!F57</f>
        <v>0</v>
      </c>
      <c r="U50" s="572">
        <f>'Formato 6 a)'!G57</f>
        <v>0</v>
      </c>
    </row>
    <row r="51" spans="1:21" x14ac:dyDescent="0.25">
      <c r="A51" s="540" t="str">
        <f t="shared" si="0"/>
        <v>6,1,1,6,0,0,0</v>
      </c>
      <c r="B51" s="116">
        <v>6</v>
      </c>
      <c r="C51" s="116">
        <v>1</v>
      </c>
      <c r="D51" s="116">
        <v>1</v>
      </c>
      <c r="E51" s="116">
        <v>6</v>
      </c>
      <c r="J51" s="116" t="s">
        <v>40</v>
      </c>
      <c r="P51" s="572">
        <f>'Formato 6 a)'!B58</f>
        <v>1770000</v>
      </c>
      <c r="Q51" s="572">
        <f>'Formato 6 a)'!C58</f>
        <v>0</v>
      </c>
      <c r="R51" s="572">
        <f>'Formato 6 a)'!D58</f>
        <v>1770000</v>
      </c>
      <c r="S51" s="572">
        <f>'Formato 6 a)'!E58</f>
        <v>904622.44</v>
      </c>
      <c r="T51" s="572">
        <f>'Formato 6 a)'!F58</f>
        <v>904622.44</v>
      </c>
      <c r="U51" s="572">
        <f>'Formato 6 a)'!G58</f>
        <v>865377.56</v>
      </c>
    </row>
    <row r="52" spans="1:21" x14ac:dyDescent="0.25">
      <c r="A52" s="540" t="str">
        <f t="shared" si="0"/>
        <v>6,1,1,6,1,0,0</v>
      </c>
      <c r="B52" s="116">
        <v>6</v>
      </c>
      <c r="C52" s="116">
        <v>1</v>
      </c>
      <c r="D52" s="116">
        <v>1</v>
      </c>
      <c r="E52" s="116">
        <v>6</v>
      </c>
      <c r="F52" s="116">
        <v>1</v>
      </c>
      <c r="K52" s="116" t="s">
        <v>631</v>
      </c>
      <c r="P52" s="572">
        <f>'Formato 6 a)'!B59</f>
        <v>0</v>
      </c>
      <c r="Q52" s="572">
        <f>'Formato 6 a)'!C59</f>
        <v>0</v>
      </c>
      <c r="R52" s="572">
        <f>'Formato 6 a)'!D59</f>
        <v>0</v>
      </c>
      <c r="S52" s="572">
        <f>'Formato 6 a)'!E59</f>
        <v>0</v>
      </c>
      <c r="T52" s="572">
        <f>'Formato 6 a)'!F59</f>
        <v>0</v>
      </c>
      <c r="U52" s="572">
        <f>'Formato 6 a)'!G59</f>
        <v>0</v>
      </c>
    </row>
    <row r="53" spans="1:21" x14ac:dyDescent="0.25">
      <c r="A53" s="540" t="str">
        <f t="shared" si="0"/>
        <v>6,1,1,6,2,0,0</v>
      </c>
      <c r="B53" s="116">
        <v>6</v>
      </c>
      <c r="C53" s="116">
        <v>1</v>
      </c>
      <c r="D53" s="116">
        <v>1</v>
      </c>
      <c r="E53" s="116">
        <v>6</v>
      </c>
      <c r="F53" s="116">
        <v>2</v>
      </c>
      <c r="K53" s="116" t="s">
        <v>633</v>
      </c>
      <c r="P53" s="572">
        <f>'Formato 6 a)'!B60</f>
        <v>1770000</v>
      </c>
      <c r="Q53" s="572">
        <f>'Formato 6 a)'!C60</f>
        <v>0</v>
      </c>
      <c r="R53" s="572">
        <f>'Formato 6 a)'!D60</f>
        <v>1770000</v>
      </c>
      <c r="S53" s="572">
        <f>'Formato 6 a)'!E60</f>
        <v>904622.44</v>
      </c>
      <c r="T53" s="572">
        <f>'Formato 6 a)'!F60</f>
        <v>904622.44</v>
      </c>
      <c r="U53" s="572">
        <f>'Formato 6 a)'!G60</f>
        <v>865377.56</v>
      </c>
    </row>
    <row r="54" spans="1:21" x14ac:dyDescent="0.25">
      <c r="A54" s="540" t="str">
        <f t="shared" si="0"/>
        <v>6,1,1,6,3,0,0</v>
      </c>
      <c r="B54" s="116">
        <v>6</v>
      </c>
      <c r="C54" s="116">
        <v>1</v>
      </c>
      <c r="D54" s="116">
        <v>1</v>
      </c>
      <c r="E54" s="116">
        <v>6</v>
      </c>
      <c r="F54" s="116">
        <v>3</v>
      </c>
      <c r="K54" s="116" t="s">
        <v>777</v>
      </c>
      <c r="P54" s="572">
        <f>'Formato 6 a)'!B61</f>
        <v>0</v>
      </c>
      <c r="Q54" s="572">
        <f>'Formato 6 a)'!C61</f>
        <v>0</v>
      </c>
      <c r="R54" s="572">
        <f>'Formato 6 a)'!D61</f>
        <v>0</v>
      </c>
      <c r="S54" s="572">
        <f>'Formato 6 a)'!E61</f>
        <v>0</v>
      </c>
      <c r="T54" s="572">
        <f>'Formato 6 a)'!F61</f>
        <v>0</v>
      </c>
      <c r="U54" s="572">
        <f>'Formato 6 a)'!G61</f>
        <v>0</v>
      </c>
    </row>
    <row r="55" spans="1:21" x14ac:dyDescent="0.25">
      <c r="A55" s="540" t="str">
        <f t="shared" si="0"/>
        <v>6,1,1,7,0,0,0</v>
      </c>
      <c r="B55" s="116">
        <v>6</v>
      </c>
      <c r="C55" s="116">
        <v>1</v>
      </c>
      <c r="D55" s="116">
        <v>1</v>
      </c>
      <c r="E55" s="116">
        <v>7</v>
      </c>
      <c r="J55" s="116" t="s">
        <v>869</v>
      </c>
      <c r="P55" s="572">
        <f>'Formato 6 a)'!B62</f>
        <v>500000</v>
      </c>
      <c r="Q55" s="572">
        <f>'Formato 6 a)'!C62</f>
        <v>0</v>
      </c>
      <c r="R55" s="572">
        <f>'Formato 6 a)'!D62</f>
        <v>500000</v>
      </c>
      <c r="S55" s="572">
        <f>'Formato 6 a)'!E62</f>
        <v>0</v>
      </c>
      <c r="T55" s="572">
        <f>'Formato 6 a)'!F62</f>
        <v>0</v>
      </c>
      <c r="U55" s="572">
        <f>'Formato 6 a)'!G62</f>
        <v>500000</v>
      </c>
    </row>
    <row r="56" spans="1:21" x14ac:dyDescent="0.25">
      <c r="A56" s="540" t="str">
        <f t="shared" si="0"/>
        <v>6,1,1,7,1,0,0</v>
      </c>
      <c r="B56" s="116">
        <v>6</v>
      </c>
      <c r="C56" s="116">
        <v>1</v>
      </c>
      <c r="D56" s="116">
        <v>1</v>
      </c>
      <c r="E56" s="116">
        <v>7</v>
      </c>
      <c r="F56" s="116">
        <v>1</v>
      </c>
      <c r="K56" s="116" t="s">
        <v>4050</v>
      </c>
      <c r="P56" s="572">
        <f>'Formato 6 a)'!B63</f>
        <v>0</v>
      </c>
      <c r="Q56" s="572">
        <f>'Formato 6 a)'!C63</f>
        <v>0</v>
      </c>
      <c r="R56" s="572">
        <f>'Formato 6 a)'!D63</f>
        <v>0</v>
      </c>
      <c r="S56" s="572">
        <f>'Formato 6 a)'!E63</f>
        <v>0</v>
      </c>
      <c r="T56" s="572">
        <f>'Formato 6 a)'!F63</f>
        <v>0</v>
      </c>
      <c r="U56" s="572">
        <f>'Formato 6 a)'!G63</f>
        <v>0</v>
      </c>
    </row>
    <row r="57" spans="1:21" x14ac:dyDescent="0.25">
      <c r="A57" s="540" t="str">
        <f t="shared" si="0"/>
        <v>6,1,1,7,2,0,0</v>
      </c>
      <c r="B57" s="116">
        <v>6</v>
      </c>
      <c r="C57" s="116">
        <v>1</v>
      </c>
      <c r="D57" s="116">
        <v>1</v>
      </c>
      <c r="E57" s="116">
        <v>7</v>
      </c>
      <c r="F57" s="116">
        <v>2</v>
      </c>
      <c r="K57" s="116" t="s">
        <v>635</v>
      </c>
      <c r="P57" s="572">
        <f>'Formato 6 a)'!B64</f>
        <v>0</v>
      </c>
      <c r="Q57" s="572">
        <f>'Formato 6 a)'!C64</f>
        <v>0</v>
      </c>
      <c r="R57" s="572">
        <f>'Formato 6 a)'!D64</f>
        <v>0</v>
      </c>
      <c r="S57" s="572">
        <f>'Formato 6 a)'!E64</f>
        <v>0</v>
      </c>
      <c r="T57" s="572">
        <f>'Formato 6 a)'!F64</f>
        <v>0</v>
      </c>
      <c r="U57" s="572">
        <f>'Formato 6 a)'!G64</f>
        <v>0</v>
      </c>
    </row>
    <row r="58" spans="1:21" x14ac:dyDescent="0.25">
      <c r="A58" s="540" t="str">
        <f t="shared" si="0"/>
        <v>6,1,1,7,3,0,0</v>
      </c>
      <c r="B58" s="116">
        <v>6</v>
      </c>
      <c r="C58" s="116">
        <v>1</v>
      </c>
      <c r="D58" s="116">
        <v>1</v>
      </c>
      <c r="E58" s="116">
        <v>7</v>
      </c>
      <c r="F58" s="116">
        <v>3</v>
      </c>
      <c r="K58" s="116" t="s">
        <v>637</v>
      </c>
      <c r="P58" s="572">
        <f>'Formato 6 a)'!B65</f>
        <v>0</v>
      </c>
      <c r="Q58" s="572">
        <f>'Formato 6 a)'!C65</f>
        <v>0</v>
      </c>
      <c r="R58" s="572">
        <f>'Formato 6 a)'!D65</f>
        <v>0</v>
      </c>
      <c r="S58" s="572">
        <f>'Formato 6 a)'!E65</f>
        <v>0</v>
      </c>
      <c r="T58" s="572">
        <f>'Formato 6 a)'!F65</f>
        <v>0</v>
      </c>
      <c r="U58" s="572">
        <f>'Formato 6 a)'!G65</f>
        <v>0</v>
      </c>
    </row>
    <row r="59" spans="1:21" x14ac:dyDescent="0.25">
      <c r="A59" s="540" t="str">
        <f t="shared" si="0"/>
        <v>6,1,1,7,4,0,0</v>
      </c>
      <c r="B59" s="116">
        <v>6</v>
      </c>
      <c r="C59" s="116">
        <v>1</v>
      </c>
      <c r="D59" s="116">
        <v>1</v>
      </c>
      <c r="E59" s="116">
        <v>7</v>
      </c>
      <c r="F59" s="116">
        <v>4</v>
      </c>
      <c r="K59" s="116" t="s">
        <v>639</v>
      </c>
      <c r="P59" s="572">
        <f>'Formato 6 a)'!B66</f>
        <v>500000</v>
      </c>
      <c r="Q59" s="572">
        <f>'Formato 6 a)'!C66</f>
        <v>0</v>
      </c>
      <c r="R59" s="572">
        <f>'Formato 6 a)'!D66</f>
        <v>500000</v>
      </c>
      <c r="S59" s="572">
        <f>'Formato 6 a)'!E66</f>
        <v>0</v>
      </c>
      <c r="T59" s="572">
        <f>'Formato 6 a)'!F66</f>
        <v>0</v>
      </c>
      <c r="U59" s="572">
        <f>'Formato 6 a)'!G66</f>
        <v>500000</v>
      </c>
    </row>
    <row r="60" spans="1:21" x14ac:dyDescent="0.25">
      <c r="A60" s="540" t="str">
        <f t="shared" si="0"/>
        <v>6,1,1,7,5,0,0</v>
      </c>
      <c r="B60" s="116">
        <v>6</v>
      </c>
      <c r="C60" s="116">
        <v>1</v>
      </c>
      <c r="D60" s="116">
        <v>1</v>
      </c>
      <c r="E60" s="116">
        <v>7</v>
      </c>
      <c r="F60" s="116">
        <v>5</v>
      </c>
      <c r="K60" s="116" t="s">
        <v>641</v>
      </c>
      <c r="P60" s="572">
        <f>'Formato 6 a)'!B67</f>
        <v>0</v>
      </c>
      <c r="Q60" s="572">
        <f>'Formato 6 a)'!C67</f>
        <v>0</v>
      </c>
      <c r="R60" s="572">
        <f>'Formato 6 a)'!D67</f>
        <v>0</v>
      </c>
      <c r="S60" s="572">
        <f>'Formato 6 a)'!E67</f>
        <v>0</v>
      </c>
      <c r="T60" s="572">
        <f>'Formato 6 a)'!F67</f>
        <v>0</v>
      </c>
      <c r="U60" s="572">
        <f>'Formato 6 a)'!G67</f>
        <v>0</v>
      </c>
    </row>
    <row r="61" spans="1:21" x14ac:dyDescent="0.25">
      <c r="A61" s="540" t="str">
        <f t="shared" si="0"/>
        <v>6,1,1,7,5,1,0</v>
      </c>
      <c r="B61" s="116">
        <v>6</v>
      </c>
      <c r="C61" s="116">
        <v>1</v>
      </c>
      <c r="D61" s="116">
        <v>1</v>
      </c>
      <c r="E61" s="116">
        <v>7</v>
      </c>
      <c r="F61" s="116">
        <v>5</v>
      </c>
      <c r="G61" s="116">
        <v>1</v>
      </c>
      <c r="L61" s="116" t="s">
        <v>4051</v>
      </c>
      <c r="P61" s="572">
        <f>'Formato 6 a)'!B68</f>
        <v>0</v>
      </c>
      <c r="Q61" s="572">
        <f>'Formato 6 a)'!C68</f>
        <v>0</v>
      </c>
      <c r="R61" s="572">
        <f>'Formato 6 a)'!D68</f>
        <v>0</v>
      </c>
      <c r="S61" s="572">
        <f>'Formato 6 a)'!E68</f>
        <v>0</v>
      </c>
      <c r="T61" s="572">
        <f>'Formato 6 a)'!F68</f>
        <v>0</v>
      </c>
      <c r="U61" s="572">
        <f>'Formato 6 a)'!G68</f>
        <v>0</v>
      </c>
    </row>
    <row r="62" spans="1:21" x14ac:dyDescent="0.25">
      <c r="A62" s="540" t="str">
        <f t="shared" si="0"/>
        <v>6,1,1,7,6,0,0</v>
      </c>
      <c r="B62" s="116">
        <v>6</v>
      </c>
      <c r="C62" s="116">
        <v>1</v>
      </c>
      <c r="D62" s="116">
        <v>1</v>
      </c>
      <c r="E62" s="116">
        <v>7</v>
      </c>
      <c r="F62" s="116">
        <v>6</v>
      </c>
      <c r="K62" s="116" t="s">
        <v>780</v>
      </c>
      <c r="L62" s="639"/>
      <c r="P62" s="572">
        <f>'Formato 6 a)'!B69</f>
        <v>0</v>
      </c>
      <c r="Q62" s="572">
        <f>'Formato 6 a)'!C69</f>
        <v>0</v>
      </c>
      <c r="R62" s="572">
        <f>'Formato 6 a)'!D69</f>
        <v>0</v>
      </c>
      <c r="S62" s="572">
        <f>'Formato 6 a)'!E69</f>
        <v>0</v>
      </c>
      <c r="T62" s="572">
        <f>'Formato 6 a)'!F69</f>
        <v>0</v>
      </c>
      <c r="U62" s="572">
        <f>'Formato 6 a)'!G69</f>
        <v>0</v>
      </c>
    </row>
    <row r="63" spans="1:21" x14ac:dyDescent="0.25">
      <c r="A63" s="540" t="str">
        <f t="shared" si="0"/>
        <v>6,1,1,7,7,0,0</v>
      </c>
      <c r="B63" s="116">
        <v>6</v>
      </c>
      <c r="C63" s="116">
        <v>1</v>
      </c>
      <c r="D63" s="116">
        <v>1</v>
      </c>
      <c r="E63" s="116">
        <v>7</v>
      </c>
      <c r="F63" s="116">
        <v>7</v>
      </c>
      <c r="K63" s="116" t="s">
        <v>643</v>
      </c>
      <c r="P63" s="572">
        <f>'Formato 6 a)'!B70</f>
        <v>0</v>
      </c>
      <c r="Q63" s="572">
        <f>'Formato 6 a)'!C70</f>
        <v>0</v>
      </c>
      <c r="R63" s="572">
        <f>'Formato 6 a)'!D70</f>
        <v>0</v>
      </c>
      <c r="S63" s="572">
        <f>'Formato 6 a)'!E70</f>
        <v>0</v>
      </c>
      <c r="T63" s="572">
        <f>'Formato 6 a)'!F70</f>
        <v>0</v>
      </c>
      <c r="U63" s="572">
        <f>'Formato 6 a)'!G70</f>
        <v>0</v>
      </c>
    </row>
    <row r="64" spans="1:21" x14ac:dyDescent="0.25">
      <c r="A64" s="540" t="str">
        <f t="shared" ref="A64:A76" si="1">IF(LEN(CLEAN(B64))=0,"0",B64)&amp;","&amp;IF(LEN(CLEAN(C64))=0,"0",C64)&amp;","&amp;IF(LEN(CLEAN(D64))=0,"0",D64)&amp;","&amp;IF(LEN(CLEAN(E64))=0,"0",E64)&amp;","&amp;IF(LEN(CLEAN(F64))=0,"0",F64)&amp;","&amp;IF(LEN(CLEAN(G64))=0,"0",G64)&amp;","&amp;IF(LEN(CLEAN(H64))=0,"0",H64)</f>
        <v>6,1,1,8,0,0,0</v>
      </c>
      <c r="B64" s="116">
        <v>6</v>
      </c>
      <c r="C64" s="116">
        <v>1</v>
      </c>
      <c r="D64" s="116">
        <v>1</v>
      </c>
      <c r="E64" s="116">
        <v>8</v>
      </c>
      <c r="J64" s="116" t="s">
        <v>10</v>
      </c>
      <c r="P64" s="572">
        <f>'Formato 6 a)'!B71</f>
        <v>0</v>
      </c>
      <c r="Q64" s="572">
        <f>'Formato 6 a)'!C71</f>
        <v>0</v>
      </c>
      <c r="R64" s="572">
        <f>'Formato 6 a)'!D71</f>
        <v>0</v>
      </c>
      <c r="S64" s="572">
        <f>'Formato 6 a)'!E71</f>
        <v>0</v>
      </c>
      <c r="T64" s="572">
        <f>'Formato 6 a)'!F71</f>
        <v>0</v>
      </c>
      <c r="U64" s="572">
        <f>'Formato 6 a)'!G71</f>
        <v>0</v>
      </c>
    </row>
    <row r="65" spans="1:21" x14ac:dyDescent="0.25">
      <c r="A65" s="540" t="str">
        <f t="shared" si="1"/>
        <v>6,1,1,8,1,0,0</v>
      </c>
      <c r="B65" s="116">
        <v>6</v>
      </c>
      <c r="C65" s="116">
        <v>1</v>
      </c>
      <c r="D65" s="116">
        <v>1</v>
      </c>
      <c r="E65" s="116">
        <v>8</v>
      </c>
      <c r="F65" s="116">
        <v>1</v>
      </c>
      <c r="K65" s="116" t="s">
        <v>3</v>
      </c>
      <c r="P65" s="572">
        <f>'Formato 6 a)'!B72</f>
        <v>0</v>
      </c>
      <c r="Q65" s="572">
        <f>'Formato 6 a)'!C72</f>
        <v>0</v>
      </c>
      <c r="R65" s="572">
        <f>'Formato 6 a)'!D72</f>
        <v>0</v>
      </c>
      <c r="S65" s="572">
        <f>'Formato 6 a)'!E72</f>
        <v>0</v>
      </c>
      <c r="T65" s="572">
        <f>'Formato 6 a)'!F72</f>
        <v>0</v>
      </c>
      <c r="U65" s="572">
        <f>'Formato 6 a)'!G72</f>
        <v>0</v>
      </c>
    </row>
    <row r="66" spans="1:21" x14ac:dyDescent="0.25">
      <c r="A66" s="540" t="str">
        <f t="shared" si="1"/>
        <v>6,1,1,8,2,0,0</v>
      </c>
      <c r="B66" s="116">
        <v>6</v>
      </c>
      <c r="C66" s="116">
        <v>1</v>
      </c>
      <c r="D66" s="116">
        <v>1</v>
      </c>
      <c r="E66" s="116">
        <v>8</v>
      </c>
      <c r="F66" s="116">
        <v>2</v>
      </c>
      <c r="K66" s="116" t="s">
        <v>4</v>
      </c>
      <c r="P66" s="572">
        <f>'Formato 6 a)'!B73</f>
        <v>0</v>
      </c>
      <c r="Q66" s="572">
        <f>'Formato 6 a)'!C73</f>
        <v>0</v>
      </c>
      <c r="R66" s="572">
        <f>'Formato 6 a)'!D73</f>
        <v>0</v>
      </c>
      <c r="S66" s="572">
        <f>'Formato 6 a)'!E73</f>
        <v>0</v>
      </c>
      <c r="T66" s="572">
        <f>'Formato 6 a)'!F73</f>
        <v>0</v>
      </c>
      <c r="U66" s="572">
        <f>'Formato 6 a)'!G73</f>
        <v>0</v>
      </c>
    </row>
    <row r="67" spans="1:21" x14ac:dyDescent="0.25">
      <c r="A67" s="540" t="str">
        <f t="shared" si="1"/>
        <v>6,1,1,8,3,0,0</v>
      </c>
      <c r="B67" s="116">
        <v>6</v>
      </c>
      <c r="C67" s="116">
        <v>1</v>
      </c>
      <c r="D67" s="116">
        <v>1</v>
      </c>
      <c r="E67" s="116">
        <v>8</v>
      </c>
      <c r="F67" s="116">
        <v>3</v>
      </c>
      <c r="K67" s="116" t="s">
        <v>5</v>
      </c>
      <c r="P67" s="572">
        <f>'Formato 6 a)'!B74</f>
        <v>0</v>
      </c>
      <c r="Q67" s="572">
        <f>'Formato 6 a)'!C74</f>
        <v>0</v>
      </c>
      <c r="R67" s="572">
        <f>'Formato 6 a)'!D74</f>
        <v>0</v>
      </c>
      <c r="S67" s="572">
        <f>'Formato 6 a)'!E74</f>
        <v>0</v>
      </c>
      <c r="T67" s="572">
        <f>'Formato 6 a)'!F74</f>
        <v>0</v>
      </c>
      <c r="U67" s="572">
        <f>'Formato 6 a)'!G74</f>
        <v>0</v>
      </c>
    </row>
    <row r="68" spans="1:21" x14ac:dyDescent="0.25">
      <c r="A68" s="540" t="str">
        <f t="shared" si="1"/>
        <v>6,1,1,9,0,0,0</v>
      </c>
      <c r="B68" s="116">
        <v>6</v>
      </c>
      <c r="C68" s="116">
        <v>1</v>
      </c>
      <c r="D68" s="116">
        <v>1</v>
      </c>
      <c r="E68" s="116">
        <v>9</v>
      </c>
      <c r="J68" s="116" t="s">
        <v>782</v>
      </c>
      <c r="P68" s="572">
        <f>'Formato 6 a)'!B75</f>
        <v>0</v>
      </c>
      <c r="Q68" s="572">
        <f>'Formato 6 a)'!C75</f>
        <v>0</v>
      </c>
      <c r="R68" s="572">
        <f>'Formato 6 a)'!D75</f>
        <v>0</v>
      </c>
      <c r="S68" s="572">
        <f>'Formato 6 a)'!E75</f>
        <v>0</v>
      </c>
      <c r="T68" s="572">
        <f>'Formato 6 a)'!F75</f>
        <v>0</v>
      </c>
      <c r="U68" s="572">
        <f>'Formato 6 a)'!G75</f>
        <v>0</v>
      </c>
    </row>
    <row r="69" spans="1:21" x14ac:dyDescent="0.25">
      <c r="A69" s="540" t="str">
        <f t="shared" si="1"/>
        <v>6,1,1,9,1,0,0</v>
      </c>
      <c r="B69" s="116">
        <v>6</v>
      </c>
      <c r="C69" s="116">
        <v>1</v>
      </c>
      <c r="D69" s="116">
        <v>1</v>
      </c>
      <c r="E69" s="116">
        <v>9</v>
      </c>
      <c r="F69" s="116">
        <v>1</v>
      </c>
      <c r="K69" s="116" t="s">
        <v>645</v>
      </c>
      <c r="P69" s="572">
        <f>'Formato 6 a)'!B76</f>
        <v>0</v>
      </c>
      <c r="Q69" s="572">
        <f>'Formato 6 a)'!C76</f>
        <v>0</v>
      </c>
      <c r="R69" s="572">
        <f>'Formato 6 a)'!D76</f>
        <v>0</v>
      </c>
      <c r="S69" s="572">
        <f>'Formato 6 a)'!E76</f>
        <v>0</v>
      </c>
      <c r="T69" s="572">
        <f>'Formato 6 a)'!F76</f>
        <v>0</v>
      </c>
      <c r="U69" s="572">
        <f>'Formato 6 a)'!G76</f>
        <v>0</v>
      </c>
    </row>
    <row r="70" spans="1:21" x14ac:dyDescent="0.25">
      <c r="A70" s="540" t="str">
        <f t="shared" si="1"/>
        <v>6,1,1,9,2,0,0</v>
      </c>
      <c r="B70" s="116">
        <v>6</v>
      </c>
      <c r="C70" s="116">
        <v>1</v>
      </c>
      <c r="D70" s="116">
        <v>1</v>
      </c>
      <c r="E70" s="116">
        <v>9</v>
      </c>
      <c r="F70" s="116">
        <v>2</v>
      </c>
      <c r="K70" s="116" t="s">
        <v>26</v>
      </c>
      <c r="P70" s="572">
        <f>'Formato 6 a)'!B77</f>
        <v>0</v>
      </c>
      <c r="Q70" s="572">
        <f>'Formato 6 a)'!C77</f>
        <v>0</v>
      </c>
      <c r="R70" s="572">
        <f>'Formato 6 a)'!D77</f>
        <v>0</v>
      </c>
      <c r="S70" s="572">
        <f>'Formato 6 a)'!E77</f>
        <v>0</v>
      </c>
      <c r="T70" s="572">
        <f>'Formato 6 a)'!F77</f>
        <v>0</v>
      </c>
      <c r="U70" s="572">
        <f>'Formato 6 a)'!G77</f>
        <v>0</v>
      </c>
    </row>
    <row r="71" spans="1:21" x14ac:dyDescent="0.25">
      <c r="A71" s="540" t="str">
        <f t="shared" si="1"/>
        <v>6,1,1,9,3,0,0</v>
      </c>
      <c r="B71" s="116">
        <v>6</v>
      </c>
      <c r="C71" s="116">
        <v>1</v>
      </c>
      <c r="D71" s="116">
        <v>1</v>
      </c>
      <c r="E71" s="116">
        <v>9</v>
      </c>
      <c r="F71" s="116">
        <v>3</v>
      </c>
      <c r="K71" s="116" t="s">
        <v>27</v>
      </c>
      <c r="P71" s="572">
        <f>'Formato 6 a)'!B78</f>
        <v>0</v>
      </c>
      <c r="Q71" s="572">
        <f>'Formato 6 a)'!C78</f>
        <v>0</v>
      </c>
      <c r="R71" s="572">
        <f>'Formato 6 a)'!D78</f>
        <v>0</v>
      </c>
      <c r="S71" s="572">
        <f>'Formato 6 a)'!E78</f>
        <v>0</v>
      </c>
      <c r="T71" s="572">
        <f>'Formato 6 a)'!F78</f>
        <v>0</v>
      </c>
      <c r="U71" s="572">
        <f>'Formato 6 a)'!G78</f>
        <v>0</v>
      </c>
    </row>
    <row r="72" spans="1:21" x14ac:dyDescent="0.25">
      <c r="A72" s="540" t="str">
        <f t="shared" si="1"/>
        <v>6,1,1,9,4,0,0</v>
      </c>
      <c r="B72" s="116">
        <v>6</v>
      </c>
      <c r="C72" s="116">
        <v>1</v>
      </c>
      <c r="D72" s="116">
        <v>1</v>
      </c>
      <c r="E72" s="116">
        <v>9</v>
      </c>
      <c r="F72" s="116">
        <v>4</v>
      </c>
      <c r="K72" s="116" t="s">
        <v>28</v>
      </c>
      <c r="P72" s="572">
        <f>'Formato 6 a)'!B79</f>
        <v>0</v>
      </c>
      <c r="Q72" s="572">
        <f>'Formato 6 a)'!C79</f>
        <v>0</v>
      </c>
      <c r="R72" s="572">
        <f>'Formato 6 a)'!D79</f>
        <v>0</v>
      </c>
      <c r="S72" s="572">
        <f>'Formato 6 a)'!E79</f>
        <v>0</v>
      </c>
      <c r="T72" s="572">
        <f>'Formato 6 a)'!F79</f>
        <v>0</v>
      </c>
      <c r="U72" s="572">
        <f>'Formato 6 a)'!G79</f>
        <v>0</v>
      </c>
    </row>
    <row r="73" spans="1:21" x14ac:dyDescent="0.25">
      <c r="A73" s="540" t="str">
        <f t="shared" si="1"/>
        <v>6,1,1,9,5,0,0</v>
      </c>
      <c r="B73" s="116">
        <v>6</v>
      </c>
      <c r="C73" s="116">
        <v>1</v>
      </c>
      <c r="D73" s="116">
        <v>1</v>
      </c>
      <c r="E73" s="116">
        <v>9</v>
      </c>
      <c r="F73" s="116">
        <v>5</v>
      </c>
      <c r="K73" s="116" t="s">
        <v>29</v>
      </c>
      <c r="P73" s="572">
        <f>'Formato 6 a)'!B80</f>
        <v>0</v>
      </c>
      <c r="Q73" s="572">
        <f>'Formato 6 a)'!C80</f>
        <v>0</v>
      </c>
      <c r="R73" s="572">
        <f>'Formato 6 a)'!D80</f>
        <v>0</v>
      </c>
      <c r="S73" s="572">
        <f>'Formato 6 a)'!E80</f>
        <v>0</v>
      </c>
      <c r="T73" s="572">
        <f>'Formato 6 a)'!F80</f>
        <v>0</v>
      </c>
      <c r="U73" s="572">
        <f>'Formato 6 a)'!G80</f>
        <v>0</v>
      </c>
    </row>
    <row r="74" spans="1:21" x14ac:dyDescent="0.25">
      <c r="A74" s="540" t="str">
        <f t="shared" si="1"/>
        <v>6,1,1,9,6,0,0</v>
      </c>
      <c r="B74" s="116">
        <v>6</v>
      </c>
      <c r="C74" s="116">
        <v>1</v>
      </c>
      <c r="D74" s="116">
        <v>1</v>
      </c>
      <c r="E74" s="116">
        <v>9</v>
      </c>
      <c r="F74" s="116">
        <v>6</v>
      </c>
      <c r="K74" s="116" t="s">
        <v>30</v>
      </c>
      <c r="P74" s="572">
        <f>'Formato 6 a)'!B81</f>
        <v>0</v>
      </c>
      <c r="Q74" s="572">
        <f>'Formato 6 a)'!C81</f>
        <v>0</v>
      </c>
      <c r="R74" s="572">
        <f>'Formato 6 a)'!D81</f>
        <v>0</v>
      </c>
      <c r="S74" s="572">
        <f>'Formato 6 a)'!E81</f>
        <v>0</v>
      </c>
      <c r="T74" s="572">
        <f>'Formato 6 a)'!F81</f>
        <v>0</v>
      </c>
      <c r="U74" s="572">
        <f>'Formato 6 a)'!G81</f>
        <v>0</v>
      </c>
    </row>
    <row r="75" spans="1:21" x14ac:dyDescent="0.25">
      <c r="A75" s="540" t="str">
        <f t="shared" si="1"/>
        <v>6,1,1,9,7,0,0</v>
      </c>
      <c r="B75" s="116">
        <v>6</v>
      </c>
      <c r="C75" s="116">
        <v>1</v>
      </c>
      <c r="D75" s="116">
        <v>1</v>
      </c>
      <c r="E75" s="116">
        <v>9</v>
      </c>
      <c r="F75" s="116">
        <v>7</v>
      </c>
      <c r="K75" s="116" t="s">
        <v>647</v>
      </c>
      <c r="P75" s="572">
        <f>'Formato 6 a)'!B82</f>
        <v>0</v>
      </c>
      <c r="Q75" s="572">
        <f>'Formato 6 a)'!C82</f>
        <v>0</v>
      </c>
      <c r="R75" s="572">
        <f>'Formato 6 a)'!D82</f>
        <v>0</v>
      </c>
      <c r="S75" s="572">
        <f>'Formato 6 a)'!E82</f>
        <v>0</v>
      </c>
      <c r="T75" s="572">
        <f>'Formato 6 a)'!F82</f>
        <v>0</v>
      </c>
      <c r="U75" s="572">
        <f>'Formato 6 a)'!G82</f>
        <v>0</v>
      </c>
    </row>
    <row r="76" spans="1:21" x14ac:dyDescent="0.25">
      <c r="A76" s="540" t="str">
        <f t="shared" si="1"/>
        <v>6,1,2,0,0,0,0</v>
      </c>
      <c r="B76" s="116">
        <v>6</v>
      </c>
      <c r="C76" s="116">
        <v>1</v>
      </c>
      <c r="D76" s="116">
        <v>2</v>
      </c>
      <c r="I76" s="116" t="s">
        <v>3830</v>
      </c>
      <c r="P76" s="116">
        <f>'Formato 6 a)'!B84</f>
        <v>0</v>
      </c>
      <c r="Q76" s="116">
        <f>'Formato 6 a)'!C84</f>
        <v>0</v>
      </c>
      <c r="R76" s="116">
        <f>'Formato 6 a)'!D84</f>
        <v>0</v>
      </c>
      <c r="S76" s="116">
        <f>'Formato 6 a)'!E84</f>
        <v>0</v>
      </c>
      <c r="T76" s="116">
        <f>'Formato 6 a)'!F84</f>
        <v>0</v>
      </c>
      <c r="U76" s="116">
        <f>'Formato 6 a)'!G84</f>
        <v>0</v>
      </c>
    </row>
    <row r="77" spans="1:21" x14ac:dyDescent="0.25">
      <c r="A77" s="540" t="str">
        <f t="shared" ref="A77:A140" si="2">IF(LEN(CLEAN(B77))=0,"0",B77)&amp;","&amp;IF(LEN(CLEAN(C77))=0,"0",C77)&amp;","&amp;IF(LEN(CLEAN(D77))=0,"0",D77)&amp;","&amp;IF(LEN(CLEAN(E77))=0,"0",E77)&amp;","&amp;IF(LEN(CLEAN(F77))=0,"0",F77)&amp;","&amp;IF(LEN(CLEAN(G77))=0,"0",G77)&amp;","&amp;IF(LEN(CLEAN(H77))=0,"0",H77)</f>
        <v>6,1,2,1,0,0,0</v>
      </c>
      <c r="B77" s="116">
        <v>6</v>
      </c>
      <c r="C77" s="116">
        <v>1</v>
      </c>
      <c r="D77" s="116">
        <v>2</v>
      </c>
      <c r="E77" s="116">
        <v>1</v>
      </c>
      <c r="J77" s="116" t="s">
        <v>37</v>
      </c>
      <c r="P77" s="116">
        <f>'Formato 6 a)'!B85</f>
        <v>0</v>
      </c>
      <c r="Q77" s="116">
        <f>'Formato 6 a)'!C85</f>
        <v>0</v>
      </c>
      <c r="R77" s="116">
        <f>'Formato 6 a)'!D85</f>
        <v>0</v>
      </c>
      <c r="S77" s="116">
        <f>'Formato 6 a)'!E85</f>
        <v>0</v>
      </c>
      <c r="T77" s="116">
        <f>'Formato 6 a)'!F85</f>
        <v>0</v>
      </c>
      <c r="U77" s="116">
        <f>'Formato 6 a)'!G85</f>
        <v>0</v>
      </c>
    </row>
    <row r="78" spans="1:21" x14ac:dyDescent="0.25">
      <c r="A78" s="540" t="str">
        <f t="shared" si="2"/>
        <v>6,1,2,1,1,0,0</v>
      </c>
      <c r="B78" s="116">
        <v>6</v>
      </c>
      <c r="C78" s="116">
        <v>1</v>
      </c>
      <c r="D78" s="116">
        <v>2</v>
      </c>
      <c r="E78" s="116">
        <v>1</v>
      </c>
      <c r="F78" s="116">
        <v>1</v>
      </c>
      <c r="K78" s="116" t="s">
        <v>461</v>
      </c>
      <c r="P78" s="116">
        <f>'Formato 6 a)'!B86</f>
        <v>0</v>
      </c>
      <c r="Q78" s="116">
        <f>'Formato 6 a)'!C86</f>
        <v>0</v>
      </c>
      <c r="R78" s="116">
        <f>'Formato 6 a)'!D86</f>
        <v>0</v>
      </c>
      <c r="S78" s="116">
        <f>'Formato 6 a)'!E86</f>
        <v>0</v>
      </c>
      <c r="T78" s="116">
        <f>'Formato 6 a)'!F86</f>
        <v>0</v>
      </c>
      <c r="U78" s="116">
        <f>'Formato 6 a)'!G86</f>
        <v>0</v>
      </c>
    </row>
    <row r="79" spans="1:21" x14ac:dyDescent="0.25">
      <c r="A79" s="540" t="str">
        <f t="shared" si="2"/>
        <v>6,1,2,1,2,0,0</v>
      </c>
      <c r="B79" s="116">
        <v>6</v>
      </c>
      <c r="C79" s="116">
        <v>1</v>
      </c>
      <c r="D79" s="116">
        <v>2</v>
      </c>
      <c r="E79" s="116">
        <v>1</v>
      </c>
      <c r="F79" s="116">
        <v>2</v>
      </c>
      <c r="K79" s="116" t="s">
        <v>462</v>
      </c>
      <c r="P79" s="116">
        <f>'Formato 6 a)'!B87</f>
        <v>0</v>
      </c>
      <c r="Q79" s="116">
        <f>'Formato 6 a)'!C87</f>
        <v>0</v>
      </c>
      <c r="R79" s="116">
        <f>'Formato 6 a)'!D87</f>
        <v>0</v>
      </c>
      <c r="S79" s="116">
        <f>'Formato 6 a)'!E87</f>
        <v>0</v>
      </c>
      <c r="T79" s="116">
        <f>'Formato 6 a)'!F87</f>
        <v>0</v>
      </c>
      <c r="U79" s="116">
        <f>'Formato 6 a)'!G87</f>
        <v>0</v>
      </c>
    </row>
    <row r="80" spans="1:21" x14ac:dyDescent="0.25">
      <c r="A80" s="540" t="str">
        <f t="shared" si="2"/>
        <v>6,1,2,1,3,0,0</v>
      </c>
      <c r="B80" s="116">
        <v>6</v>
      </c>
      <c r="C80" s="116">
        <v>1</v>
      </c>
      <c r="D80" s="116">
        <v>2</v>
      </c>
      <c r="E80" s="116">
        <v>1</v>
      </c>
      <c r="F80" s="116">
        <v>3</v>
      </c>
      <c r="K80" s="116" t="s">
        <v>463</v>
      </c>
      <c r="P80" s="116">
        <f>'Formato 6 a)'!B88</f>
        <v>0</v>
      </c>
      <c r="Q80" s="116">
        <f>'Formato 6 a)'!C88</f>
        <v>0</v>
      </c>
      <c r="R80" s="116">
        <f>'Formato 6 a)'!D88</f>
        <v>0</v>
      </c>
      <c r="S80" s="116">
        <f>'Formato 6 a)'!E88</f>
        <v>0</v>
      </c>
      <c r="T80" s="116">
        <f>'Formato 6 a)'!F88</f>
        <v>0</v>
      </c>
      <c r="U80" s="116">
        <f>'Formato 6 a)'!G88</f>
        <v>0</v>
      </c>
    </row>
    <row r="81" spans="1:21" x14ac:dyDescent="0.25">
      <c r="A81" s="540" t="str">
        <f t="shared" si="2"/>
        <v>6,1,2,1,4,0,0</v>
      </c>
      <c r="B81" s="116">
        <v>6</v>
      </c>
      <c r="C81" s="116">
        <v>1</v>
      </c>
      <c r="D81" s="116">
        <v>2</v>
      </c>
      <c r="E81" s="116">
        <v>1</v>
      </c>
      <c r="F81" s="116">
        <v>4</v>
      </c>
      <c r="K81" s="116" t="s">
        <v>464</v>
      </c>
      <c r="P81" s="116">
        <f>'Formato 6 a)'!B89</f>
        <v>0</v>
      </c>
      <c r="Q81" s="116">
        <f>'Formato 6 a)'!C89</f>
        <v>0</v>
      </c>
      <c r="R81" s="116">
        <f>'Formato 6 a)'!D89</f>
        <v>0</v>
      </c>
      <c r="S81" s="116">
        <f>'Formato 6 a)'!E89</f>
        <v>0</v>
      </c>
      <c r="T81" s="116">
        <f>'Formato 6 a)'!F89</f>
        <v>0</v>
      </c>
      <c r="U81" s="116">
        <f>'Formato 6 a)'!G89</f>
        <v>0</v>
      </c>
    </row>
    <row r="82" spans="1:21" x14ac:dyDescent="0.25">
      <c r="A82" s="540" t="str">
        <f t="shared" si="2"/>
        <v>6,1,2,1,5,0,0</v>
      </c>
      <c r="B82" s="116">
        <v>6</v>
      </c>
      <c r="C82" s="116">
        <v>1</v>
      </c>
      <c r="D82" s="116">
        <v>2</v>
      </c>
      <c r="E82" s="116">
        <v>1</v>
      </c>
      <c r="F82" s="116">
        <v>5</v>
      </c>
      <c r="K82" s="116" t="s">
        <v>465</v>
      </c>
      <c r="P82" s="116">
        <f>'Formato 6 a)'!B90</f>
        <v>0</v>
      </c>
      <c r="Q82" s="116">
        <f>'Formato 6 a)'!C90</f>
        <v>0</v>
      </c>
      <c r="R82" s="116">
        <f>'Formato 6 a)'!D90</f>
        <v>0</v>
      </c>
      <c r="S82" s="116">
        <f>'Formato 6 a)'!E90</f>
        <v>0</v>
      </c>
      <c r="T82" s="116">
        <f>'Formato 6 a)'!F90</f>
        <v>0</v>
      </c>
      <c r="U82" s="116">
        <f>'Formato 6 a)'!G90</f>
        <v>0</v>
      </c>
    </row>
    <row r="83" spans="1:21" x14ac:dyDescent="0.25">
      <c r="A83" s="540" t="str">
        <f t="shared" si="2"/>
        <v>6,1,2,1,6,0,0</v>
      </c>
      <c r="B83" s="116">
        <v>6</v>
      </c>
      <c r="C83" s="116">
        <v>1</v>
      </c>
      <c r="D83" s="116">
        <v>2</v>
      </c>
      <c r="E83" s="116">
        <v>1</v>
      </c>
      <c r="F83" s="116">
        <v>6</v>
      </c>
      <c r="K83" s="116" t="s">
        <v>769</v>
      </c>
      <c r="P83" s="116">
        <f>'Formato 6 a)'!B91</f>
        <v>0</v>
      </c>
      <c r="Q83" s="116">
        <f>'Formato 6 a)'!C91</f>
        <v>0</v>
      </c>
      <c r="R83" s="116">
        <f>'Formato 6 a)'!D91</f>
        <v>0</v>
      </c>
      <c r="S83" s="116">
        <f>'Formato 6 a)'!E91</f>
        <v>0</v>
      </c>
      <c r="T83" s="116">
        <f>'Formato 6 a)'!F91</f>
        <v>0</v>
      </c>
      <c r="U83" s="116">
        <f>'Formato 6 a)'!G91</f>
        <v>0</v>
      </c>
    </row>
    <row r="84" spans="1:21" x14ac:dyDescent="0.25">
      <c r="A84" s="540" t="str">
        <f t="shared" si="2"/>
        <v>6,1,2,1,7,0,0</v>
      </c>
      <c r="B84" s="116">
        <v>6</v>
      </c>
      <c r="C84" s="116">
        <v>1</v>
      </c>
      <c r="D84" s="116">
        <v>2</v>
      </c>
      <c r="E84" s="116">
        <v>1</v>
      </c>
      <c r="F84" s="116">
        <v>7</v>
      </c>
      <c r="K84" s="116" t="s">
        <v>466</v>
      </c>
      <c r="P84" s="116">
        <f>'Formato 6 a)'!B92</f>
        <v>0</v>
      </c>
      <c r="Q84" s="116">
        <f>'Formato 6 a)'!C92</f>
        <v>0</v>
      </c>
      <c r="R84" s="116">
        <f>'Formato 6 a)'!D92</f>
        <v>0</v>
      </c>
      <c r="S84" s="116">
        <f>'Formato 6 a)'!E92</f>
        <v>0</v>
      </c>
      <c r="T84" s="116">
        <f>'Formato 6 a)'!F92</f>
        <v>0</v>
      </c>
      <c r="U84" s="116">
        <f>'Formato 6 a)'!G92</f>
        <v>0</v>
      </c>
    </row>
    <row r="85" spans="1:21" x14ac:dyDescent="0.25">
      <c r="A85" s="540" t="str">
        <f t="shared" si="2"/>
        <v>6,1,2,2,0,0,0</v>
      </c>
      <c r="B85" s="116">
        <v>6</v>
      </c>
      <c r="C85" s="116">
        <v>1</v>
      </c>
      <c r="D85" s="116">
        <v>2</v>
      </c>
      <c r="E85" s="116">
        <v>2</v>
      </c>
      <c r="J85" s="116" t="s">
        <v>16</v>
      </c>
      <c r="P85" s="116">
        <f>'Formato 6 a)'!B93</f>
        <v>0</v>
      </c>
      <c r="Q85" s="116">
        <f>'Formato 6 a)'!C93</f>
        <v>0</v>
      </c>
      <c r="R85" s="116">
        <f>'Formato 6 a)'!D93</f>
        <v>0</v>
      </c>
      <c r="S85" s="116">
        <f>'Formato 6 a)'!E93</f>
        <v>0</v>
      </c>
      <c r="T85" s="116">
        <f>'Formato 6 a)'!F93</f>
        <v>0</v>
      </c>
      <c r="U85" s="116">
        <f>'Formato 6 a)'!G93</f>
        <v>0</v>
      </c>
    </row>
    <row r="86" spans="1:21" x14ac:dyDescent="0.25">
      <c r="A86" s="540" t="str">
        <f t="shared" si="2"/>
        <v>6,1,2,2,1,0,0</v>
      </c>
      <c r="B86" s="116">
        <v>6</v>
      </c>
      <c r="C86" s="116">
        <v>1</v>
      </c>
      <c r="D86" s="116">
        <v>2</v>
      </c>
      <c r="E86" s="116">
        <v>2</v>
      </c>
      <c r="F86" s="116">
        <v>1</v>
      </c>
      <c r="K86" s="116" t="s">
        <v>467</v>
      </c>
      <c r="P86" s="116">
        <f>'Formato 6 a)'!B94</f>
        <v>0</v>
      </c>
      <c r="Q86" s="116">
        <f>'Formato 6 a)'!C94</f>
        <v>0</v>
      </c>
      <c r="R86" s="116">
        <f>'Formato 6 a)'!D94</f>
        <v>0</v>
      </c>
      <c r="S86" s="116">
        <f>'Formato 6 a)'!E94</f>
        <v>0</v>
      </c>
      <c r="T86" s="116">
        <f>'Formato 6 a)'!F94</f>
        <v>0</v>
      </c>
      <c r="U86" s="116">
        <f>'Formato 6 a)'!G94</f>
        <v>0</v>
      </c>
    </row>
    <row r="87" spans="1:21" x14ac:dyDescent="0.25">
      <c r="A87" s="540" t="str">
        <f t="shared" si="2"/>
        <v>6,1,2,2,2,0,0</v>
      </c>
      <c r="B87" s="116">
        <v>6</v>
      </c>
      <c r="C87" s="116">
        <v>1</v>
      </c>
      <c r="D87" s="116">
        <v>2</v>
      </c>
      <c r="E87" s="116">
        <v>2</v>
      </c>
      <c r="F87" s="116">
        <v>2</v>
      </c>
      <c r="K87" s="116" t="s">
        <v>468</v>
      </c>
      <c r="P87" s="116">
        <f>'Formato 6 a)'!B95</f>
        <v>0</v>
      </c>
      <c r="Q87" s="116">
        <f>'Formato 6 a)'!C95</f>
        <v>0</v>
      </c>
      <c r="R87" s="116">
        <f>'Formato 6 a)'!D95</f>
        <v>0</v>
      </c>
      <c r="S87" s="116">
        <f>'Formato 6 a)'!E95</f>
        <v>0</v>
      </c>
      <c r="T87" s="116">
        <f>'Formato 6 a)'!F95</f>
        <v>0</v>
      </c>
      <c r="U87" s="116">
        <f>'Formato 6 a)'!G95</f>
        <v>0</v>
      </c>
    </row>
    <row r="88" spans="1:21" x14ac:dyDescent="0.25">
      <c r="A88" s="540" t="str">
        <f t="shared" si="2"/>
        <v>6,1,2,2,3,0,0</v>
      </c>
      <c r="B88" s="116">
        <v>6</v>
      </c>
      <c r="C88" s="116">
        <v>1</v>
      </c>
      <c r="D88" s="116">
        <v>2</v>
      </c>
      <c r="E88" s="116">
        <v>2</v>
      </c>
      <c r="F88" s="116">
        <v>3</v>
      </c>
      <c r="K88" s="116" t="s">
        <v>469</v>
      </c>
      <c r="P88" s="116">
        <f>'Formato 6 a)'!B96</f>
        <v>0</v>
      </c>
      <c r="Q88" s="116">
        <f>'Formato 6 a)'!C96</f>
        <v>0</v>
      </c>
      <c r="R88" s="116">
        <f>'Formato 6 a)'!D96</f>
        <v>0</v>
      </c>
      <c r="S88" s="116">
        <f>'Formato 6 a)'!E96</f>
        <v>0</v>
      </c>
      <c r="T88" s="116">
        <f>'Formato 6 a)'!F96</f>
        <v>0</v>
      </c>
      <c r="U88" s="116">
        <f>'Formato 6 a)'!G96</f>
        <v>0</v>
      </c>
    </row>
    <row r="89" spans="1:21" x14ac:dyDescent="0.25">
      <c r="A89" s="540" t="str">
        <f t="shared" si="2"/>
        <v>6,1,2,2,4,0,0</v>
      </c>
      <c r="B89" s="116">
        <v>6</v>
      </c>
      <c r="C89" s="116">
        <v>1</v>
      </c>
      <c r="D89" s="116">
        <v>2</v>
      </c>
      <c r="E89" s="116">
        <v>2</v>
      </c>
      <c r="F89" s="116">
        <v>4</v>
      </c>
      <c r="K89" s="116" t="s">
        <v>470</v>
      </c>
      <c r="P89" s="116">
        <f>'Formato 6 a)'!B97</f>
        <v>0</v>
      </c>
      <c r="Q89" s="116">
        <f>'Formato 6 a)'!C97</f>
        <v>0</v>
      </c>
      <c r="R89" s="116">
        <f>'Formato 6 a)'!D97</f>
        <v>0</v>
      </c>
      <c r="S89" s="116">
        <f>'Formato 6 a)'!E97</f>
        <v>0</v>
      </c>
      <c r="T89" s="116">
        <f>'Formato 6 a)'!F97</f>
        <v>0</v>
      </c>
      <c r="U89" s="116">
        <f>'Formato 6 a)'!G97</f>
        <v>0</v>
      </c>
    </row>
    <row r="90" spans="1:21" x14ac:dyDescent="0.25">
      <c r="A90" s="540" t="str">
        <f t="shared" si="2"/>
        <v>6,1,2,2,5,0,0</v>
      </c>
      <c r="B90" s="116">
        <v>6</v>
      </c>
      <c r="C90" s="116">
        <v>1</v>
      </c>
      <c r="D90" s="116">
        <v>2</v>
      </c>
      <c r="E90" s="116">
        <v>2</v>
      </c>
      <c r="F90" s="116">
        <v>5</v>
      </c>
      <c r="K90" s="116" t="s">
        <v>471</v>
      </c>
      <c r="P90" s="116">
        <f>'Formato 6 a)'!B98</f>
        <v>0</v>
      </c>
      <c r="Q90" s="116">
        <f>'Formato 6 a)'!C98</f>
        <v>0</v>
      </c>
      <c r="R90" s="116">
        <f>'Formato 6 a)'!D98</f>
        <v>0</v>
      </c>
      <c r="S90" s="116">
        <f>'Formato 6 a)'!E98</f>
        <v>0</v>
      </c>
      <c r="T90" s="116">
        <f>'Formato 6 a)'!F98</f>
        <v>0</v>
      </c>
      <c r="U90" s="116">
        <f>'Formato 6 a)'!G98</f>
        <v>0</v>
      </c>
    </row>
    <row r="91" spans="1:21" x14ac:dyDescent="0.25">
      <c r="A91" s="540" t="str">
        <f t="shared" si="2"/>
        <v>6,1,2,2,6,0,0</v>
      </c>
      <c r="B91" s="116">
        <v>6</v>
      </c>
      <c r="C91" s="116">
        <v>1</v>
      </c>
      <c r="D91" s="116">
        <v>2</v>
      </c>
      <c r="E91" s="116">
        <v>2</v>
      </c>
      <c r="F91" s="116">
        <v>6</v>
      </c>
      <c r="K91" s="116" t="s">
        <v>472</v>
      </c>
      <c r="P91" s="116">
        <f>'Formato 6 a)'!B99</f>
        <v>0</v>
      </c>
      <c r="Q91" s="116">
        <f>'Formato 6 a)'!C99</f>
        <v>0</v>
      </c>
      <c r="R91" s="116">
        <f>'Formato 6 a)'!D99</f>
        <v>0</v>
      </c>
      <c r="S91" s="116">
        <f>'Formato 6 a)'!E99</f>
        <v>0</v>
      </c>
      <c r="T91" s="116">
        <f>'Formato 6 a)'!F99</f>
        <v>0</v>
      </c>
      <c r="U91" s="116">
        <f>'Formato 6 a)'!G99</f>
        <v>0</v>
      </c>
    </row>
    <row r="92" spans="1:21" x14ac:dyDescent="0.25">
      <c r="A92" s="540" t="str">
        <f t="shared" si="2"/>
        <v>6,1,2,2,7,0,0</v>
      </c>
      <c r="B92" s="116">
        <v>6</v>
      </c>
      <c r="C92" s="116">
        <v>1</v>
      </c>
      <c r="D92" s="116">
        <v>2</v>
      </c>
      <c r="E92" s="116">
        <v>2</v>
      </c>
      <c r="F92" s="116">
        <v>7</v>
      </c>
      <c r="K92" s="116" t="s">
        <v>473</v>
      </c>
      <c r="P92" s="116">
        <f>'Formato 6 a)'!B100</f>
        <v>0</v>
      </c>
      <c r="Q92" s="116">
        <f>'Formato 6 a)'!C100</f>
        <v>0</v>
      </c>
      <c r="R92" s="116">
        <f>'Formato 6 a)'!D100</f>
        <v>0</v>
      </c>
      <c r="S92" s="116">
        <f>'Formato 6 a)'!E100</f>
        <v>0</v>
      </c>
      <c r="T92" s="116">
        <f>'Formato 6 a)'!F100</f>
        <v>0</v>
      </c>
      <c r="U92" s="116">
        <f>'Formato 6 a)'!G100</f>
        <v>0</v>
      </c>
    </row>
    <row r="93" spans="1:21" x14ac:dyDescent="0.25">
      <c r="A93" s="540" t="str">
        <f t="shared" si="2"/>
        <v>6,1,2,2,8,0,0</v>
      </c>
      <c r="B93" s="116">
        <v>6</v>
      </c>
      <c r="C93" s="116">
        <v>1</v>
      </c>
      <c r="D93" s="116">
        <v>2</v>
      </c>
      <c r="E93" s="116">
        <v>2</v>
      </c>
      <c r="F93" s="116">
        <v>8</v>
      </c>
      <c r="K93" s="116" t="s">
        <v>771</v>
      </c>
      <c r="P93" s="116">
        <f>'Formato 6 a)'!B101</f>
        <v>0</v>
      </c>
      <c r="Q93" s="116">
        <f>'Formato 6 a)'!C101</f>
        <v>0</v>
      </c>
      <c r="R93" s="116">
        <f>'Formato 6 a)'!D101</f>
        <v>0</v>
      </c>
      <c r="S93" s="116">
        <f>'Formato 6 a)'!E101</f>
        <v>0</v>
      </c>
      <c r="T93" s="116">
        <f>'Formato 6 a)'!F101</f>
        <v>0</v>
      </c>
      <c r="U93" s="116">
        <f>'Formato 6 a)'!G101</f>
        <v>0</v>
      </c>
    </row>
    <row r="94" spans="1:21" x14ac:dyDescent="0.25">
      <c r="A94" s="540" t="str">
        <f t="shared" si="2"/>
        <v>6,1,2,2,9,0,0</v>
      </c>
      <c r="B94" s="116">
        <v>6</v>
      </c>
      <c r="C94" s="116">
        <v>1</v>
      </c>
      <c r="D94" s="116">
        <v>2</v>
      </c>
      <c r="E94" s="116">
        <v>2</v>
      </c>
      <c r="F94" s="116">
        <v>9</v>
      </c>
      <c r="K94" s="116" t="s">
        <v>475</v>
      </c>
      <c r="P94" s="116">
        <f>'Formato 6 a)'!B102</f>
        <v>0</v>
      </c>
      <c r="Q94" s="116">
        <f>'Formato 6 a)'!C102</f>
        <v>0</v>
      </c>
      <c r="R94" s="116">
        <f>'Formato 6 a)'!D102</f>
        <v>0</v>
      </c>
      <c r="S94" s="116">
        <f>'Formato 6 a)'!E102</f>
        <v>0</v>
      </c>
      <c r="T94" s="116">
        <f>'Formato 6 a)'!F102</f>
        <v>0</v>
      </c>
      <c r="U94" s="116">
        <f>'Formato 6 a)'!G102</f>
        <v>0</v>
      </c>
    </row>
    <row r="95" spans="1:21" x14ac:dyDescent="0.25">
      <c r="A95" s="540" t="str">
        <f t="shared" si="2"/>
        <v>6,1,2,3,0,0,0</v>
      </c>
      <c r="B95" s="116">
        <v>6</v>
      </c>
      <c r="C95" s="116">
        <v>1</v>
      </c>
      <c r="D95" s="116">
        <v>2</v>
      </c>
      <c r="E95" s="116">
        <v>3</v>
      </c>
      <c r="J95" s="116" t="s">
        <v>17</v>
      </c>
      <c r="P95" s="116">
        <f>'Formato 6 a)'!B103</f>
        <v>0</v>
      </c>
      <c r="Q95" s="116">
        <f>'Formato 6 a)'!C103</f>
        <v>0</v>
      </c>
      <c r="R95" s="116">
        <f>'Formato 6 a)'!D103</f>
        <v>0</v>
      </c>
      <c r="S95" s="116">
        <f>'Formato 6 a)'!E103</f>
        <v>0</v>
      </c>
      <c r="T95" s="116">
        <f>'Formato 6 a)'!F103</f>
        <v>0</v>
      </c>
      <c r="U95" s="116">
        <f>'Formato 6 a)'!G103</f>
        <v>0</v>
      </c>
    </row>
    <row r="96" spans="1:21" x14ac:dyDescent="0.25">
      <c r="A96" s="540" t="str">
        <f t="shared" si="2"/>
        <v>6,1,2,3,1,0,0</v>
      </c>
      <c r="B96" s="116">
        <v>6</v>
      </c>
      <c r="C96" s="116">
        <v>1</v>
      </c>
      <c r="D96" s="116">
        <v>2</v>
      </c>
      <c r="E96" s="116">
        <v>3</v>
      </c>
      <c r="F96" s="116">
        <v>1</v>
      </c>
      <c r="K96" s="116" t="s">
        <v>476</v>
      </c>
      <c r="P96" s="116">
        <f>'Formato 6 a)'!B104</f>
        <v>0</v>
      </c>
      <c r="Q96" s="116">
        <f>'Formato 6 a)'!C104</f>
        <v>0</v>
      </c>
      <c r="R96" s="116">
        <f>'Formato 6 a)'!D104</f>
        <v>0</v>
      </c>
      <c r="S96" s="116">
        <f>'Formato 6 a)'!E104</f>
        <v>0</v>
      </c>
      <c r="T96" s="116">
        <f>'Formato 6 a)'!F104</f>
        <v>0</v>
      </c>
      <c r="U96" s="116">
        <f>'Formato 6 a)'!G104</f>
        <v>0</v>
      </c>
    </row>
    <row r="97" spans="1:21" x14ac:dyDescent="0.25">
      <c r="A97" s="540" t="str">
        <f t="shared" si="2"/>
        <v>6,1,2,3,2,0,0</v>
      </c>
      <c r="B97" s="116">
        <v>6</v>
      </c>
      <c r="C97" s="116">
        <v>1</v>
      </c>
      <c r="D97" s="116">
        <v>2</v>
      </c>
      <c r="E97" s="116">
        <v>3</v>
      </c>
      <c r="F97" s="116">
        <v>2</v>
      </c>
      <c r="K97" s="116" t="s">
        <v>477</v>
      </c>
      <c r="P97" s="116">
        <f>'Formato 6 a)'!B105</f>
        <v>0</v>
      </c>
      <c r="Q97" s="116">
        <f>'Formato 6 a)'!C105</f>
        <v>0</v>
      </c>
      <c r="R97" s="116">
        <f>'Formato 6 a)'!D105</f>
        <v>0</v>
      </c>
      <c r="S97" s="116">
        <f>'Formato 6 a)'!E105</f>
        <v>0</v>
      </c>
      <c r="T97" s="116">
        <f>'Formato 6 a)'!F105</f>
        <v>0</v>
      </c>
      <c r="U97" s="116">
        <f>'Formato 6 a)'!G105</f>
        <v>0</v>
      </c>
    </row>
    <row r="98" spans="1:21" x14ac:dyDescent="0.25">
      <c r="A98" s="540" t="str">
        <f t="shared" si="2"/>
        <v>6,1,2,3,3,0,0</v>
      </c>
      <c r="B98" s="116">
        <v>6</v>
      </c>
      <c r="C98" s="116">
        <v>1</v>
      </c>
      <c r="D98" s="116">
        <v>2</v>
      </c>
      <c r="E98" s="116">
        <v>3</v>
      </c>
      <c r="F98" s="116">
        <v>3</v>
      </c>
      <c r="K98" s="116" t="s">
        <v>772</v>
      </c>
      <c r="P98" s="116">
        <f>'Formato 6 a)'!B106</f>
        <v>0</v>
      </c>
      <c r="Q98" s="116">
        <f>'Formato 6 a)'!C106</f>
        <v>0</v>
      </c>
      <c r="R98" s="116">
        <f>'Formato 6 a)'!D106</f>
        <v>0</v>
      </c>
      <c r="S98" s="116">
        <f>'Formato 6 a)'!E106</f>
        <v>0</v>
      </c>
      <c r="T98" s="116">
        <f>'Formato 6 a)'!F106</f>
        <v>0</v>
      </c>
      <c r="U98" s="116">
        <f>'Formato 6 a)'!G106</f>
        <v>0</v>
      </c>
    </row>
    <row r="99" spans="1:21" x14ac:dyDescent="0.25">
      <c r="A99" s="540" t="str">
        <f t="shared" si="2"/>
        <v>6,1,2,3,4,0,0</v>
      </c>
      <c r="B99" s="116">
        <v>6</v>
      </c>
      <c r="C99" s="116">
        <v>1</v>
      </c>
      <c r="D99" s="116">
        <v>2</v>
      </c>
      <c r="E99" s="116">
        <v>3</v>
      </c>
      <c r="F99" s="116">
        <v>4</v>
      </c>
      <c r="K99" s="116" t="s">
        <v>479</v>
      </c>
      <c r="P99" s="116">
        <f>'Formato 6 a)'!B107</f>
        <v>0</v>
      </c>
      <c r="Q99" s="116">
        <f>'Formato 6 a)'!C107</f>
        <v>0</v>
      </c>
      <c r="R99" s="116">
        <f>'Formato 6 a)'!D107</f>
        <v>0</v>
      </c>
      <c r="S99" s="116">
        <f>'Formato 6 a)'!E107</f>
        <v>0</v>
      </c>
      <c r="T99" s="116">
        <f>'Formato 6 a)'!F107</f>
        <v>0</v>
      </c>
      <c r="U99" s="116">
        <f>'Formato 6 a)'!G107</f>
        <v>0</v>
      </c>
    </row>
    <row r="100" spans="1:21" x14ac:dyDescent="0.25">
      <c r="A100" s="540" t="str">
        <f t="shared" si="2"/>
        <v>6,1,2,3,5,0,0</v>
      </c>
      <c r="B100" s="116">
        <v>6</v>
      </c>
      <c r="C100" s="116">
        <v>1</v>
      </c>
      <c r="D100" s="116">
        <v>2</v>
      </c>
      <c r="E100" s="116">
        <v>3</v>
      </c>
      <c r="F100" s="116">
        <v>5</v>
      </c>
      <c r="K100" s="116" t="s">
        <v>480</v>
      </c>
      <c r="P100" s="116">
        <f>'Formato 6 a)'!B108</f>
        <v>0</v>
      </c>
      <c r="Q100" s="116">
        <f>'Formato 6 a)'!C108</f>
        <v>0</v>
      </c>
      <c r="R100" s="116">
        <f>'Formato 6 a)'!D108</f>
        <v>0</v>
      </c>
      <c r="S100" s="116">
        <f>'Formato 6 a)'!E108</f>
        <v>0</v>
      </c>
      <c r="T100" s="116">
        <f>'Formato 6 a)'!F108</f>
        <v>0</v>
      </c>
      <c r="U100" s="116">
        <f>'Formato 6 a)'!G108</f>
        <v>0</v>
      </c>
    </row>
    <row r="101" spans="1:21" x14ac:dyDescent="0.25">
      <c r="A101" s="540" t="str">
        <f t="shared" si="2"/>
        <v>6,1,2,3,6,0,0</v>
      </c>
      <c r="B101" s="116">
        <v>6</v>
      </c>
      <c r="C101" s="116">
        <v>1</v>
      </c>
      <c r="D101" s="116">
        <v>2</v>
      </c>
      <c r="E101" s="116">
        <v>3</v>
      </c>
      <c r="F101" s="116">
        <v>6</v>
      </c>
      <c r="K101" s="116" t="s">
        <v>481</v>
      </c>
      <c r="P101" s="116">
        <f>'Formato 6 a)'!B109</f>
        <v>0</v>
      </c>
      <c r="Q101" s="116">
        <f>'Formato 6 a)'!C109</f>
        <v>0</v>
      </c>
      <c r="R101" s="116">
        <f>'Formato 6 a)'!D109</f>
        <v>0</v>
      </c>
      <c r="S101" s="116">
        <f>'Formato 6 a)'!E109</f>
        <v>0</v>
      </c>
      <c r="T101" s="116">
        <f>'Formato 6 a)'!F109</f>
        <v>0</v>
      </c>
      <c r="U101" s="116">
        <f>'Formato 6 a)'!G109</f>
        <v>0</v>
      </c>
    </row>
    <row r="102" spans="1:21" x14ac:dyDescent="0.25">
      <c r="A102" s="540" t="str">
        <f t="shared" si="2"/>
        <v>6,1,2,3,7,0,0</v>
      </c>
      <c r="B102" s="116">
        <v>6</v>
      </c>
      <c r="C102" s="116">
        <v>1</v>
      </c>
      <c r="D102" s="116">
        <v>2</v>
      </c>
      <c r="E102" s="116">
        <v>3</v>
      </c>
      <c r="F102" s="116">
        <v>7</v>
      </c>
      <c r="K102" s="116" t="s">
        <v>482</v>
      </c>
      <c r="P102" s="116">
        <f>'Formato 6 a)'!B110</f>
        <v>0</v>
      </c>
      <c r="Q102" s="116">
        <f>'Formato 6 a)'!C110</f>
        <v>0</v>
      </c>
      <c r="R102" s="116">
        <f>'Formato 6 a)'!D110</f>
        <v>0</v>
      </c>
      <c r="S102" s="116">
        <f>'Formato 6 a)'!E110</f>
        <v>0</v>
      </c>
      <c r="T102" s="116">
        <f>'Formato 6 a)'!F110</f>
        <v>0</v>
      </c>
      <c r="U102" s="116">
        <f>'Formato 6 a)'!G110</f>
        <v>0</v>
      </c>
    </row>
    <row r="103" spans="1:21" x14ac:dyDescent="0.25">
      <c r="A103" s="540" t="str">
        <f t="shared" si="2"/>
        <v>6,1,2,3,8,0,0</v>
      </c>
      <c r="B103" s="116">
        <v>6</v>
      </c>
      <c r="C103" s="116">
        <v>1</v>
      </c>
      <c r="D103" s="116">
        <v>2</v>
      </c>
      <c r="E103" s="116">
        <v>3</v>
      </c>
      <c r="F103" s="116">
        <v>8</v>
      </c>
      <c r="K103" s="116" t="s">
        <v>483</v>
      </c>
      <c r="P103" s="116">
        <f>'Formato 6 a)'!B111</f>
        <v>0</v>
      </c>
      <c r="Q103" s="116">
        <f>'Formato 6 a)'!C111</f>
        <v>0</v>
      </c>
      <c r="R103" s="116">
        <f>'Formato 6 a)'!D111</f>
        <v>0</v>
      </c>
      <c r="S103" s="116">
        <f>'Formato 6 a)'!E111</f>
        <v>0</v>
      </c>
      <c r="T103" s="116">
        <f>'Formato 6 a)'!F111</f>
        <v>0</v>
      </c>
      <c r="U103" s="116">
        <f>'Formato 6 a)'!G111</f>
        <v>0</v>
      </c>
    </row>
    <row r="104" spans="1:21" x14ac:dyDescent="0.25">
      <c r="A104" s="540" t="str">
        <f t="shared" si="2"/>
        <v>6,1,2,3,9,0,0</v>
      </c>
      <c r="B104" s="116">
        <v>6</v>
      </c>
      <c r="C104" s="116">
        <v>1</v>
      </c>
      <c r="D104" s="116">
        <v>2</v>
      </c>
      <c r="E104" s="116">
        <v>3</v>
      </c>
      <c r="F104" s="116">
        <v>9</v>
      </c>
      <c r="K104" s="116" t="s">
        <v>484</v>
      </c>
      <c r="P104" s="116">
        <f>'Formato 6 a)'!B112</f>
        <v>0</v>
      </c>
      <c r="Q104" s="116">
        <f>'Formato 6 a)'!C112</f>
        <v>0</v>
      </c>
      <c r="R104" s="116">
        <f>'Formato 6 a)'!D112</f>
        <v>0</v>
      </c>
      <c r="S104" s="116">
        <f>'Formato 6 a)'!E112</f>
        <v>0</v>
      </c>
      <c r="T104" s="116">
        <f>'Formato 6 a)'!F112</f>
        <v>0</v>
      </c>
      <c r="U104" s="116">
        <f>'Formato 6 a)'!G112</f>
        <v>0</v>
      </c>
    </row>
    <row r="105" spans="1:21" x14ac:dyDescent="0.25">
      <c r="A105" s="540" t="str">
        <f t="shared" si="2"/>
        <v>6,1,2,4,0,0,0</v>
      </c>
      <c r="B105" s="116">
        <v>6</v>
      </c>
      <c r="C105" s="116">
        <v>1</v>
      </c>
      <c r="D105" s="116">
        <v>2</v>
      </c>
      <c r="E105" s="116">
        <v>4</v>
      </c>
      <c r="J105" s="116" t="s">
        <v>53</v>
      </c>
      <c r="P105" s="116">
        <f>'Formato 6 a)'!B113</f>
        <v>0</v>
      </c>
      <c r="Q105" s="116">
        <f>'Formato 6 a)'!C113</f>
        <v>0</v>
      </c>
      <c r="R105" s="116">
        <f>'Formato 6 a)'!D113</f>
        <v>0</v>
      </c>
      <c r="S105" s="116">
        <f>'Formato 6 a)'!E113</f>
        <v>0</v>
      </c>
      <c r="T105" s="116">
        <f>'Formato 6 a)'!F113</f>
        <v>0</v>
      </c>
      <c r="U105" s="116">
        <f>'Formato 6 a)'!G113</f>
        <v>0</v>
      </c>
    </row>
    <row r="106" spans="1:21" x14ac:dyDescent="0.25">
      <c r="A106" s="540" t="str">
        <f t="shared" si="2"/>
        <v>6,1,2,4,1,0,0</v>
      </c>
      <c r="B106" s="116">
        <v>6</v>
      </c>
      <c r="C106" s="116">
        <v>1</v>
      </c>
      <c r="D106" s="116">
        <v>2</v>
      </c>
      <c r="E106" s="116">
        <v>4</v>
      </c>
      <c r="F106" s="116">
        <v>1</v>
      </c>
      <c r="K106" s="116" t="s">
        <v>18</v>
      </c>
      <c r="P106" s="116">
        <f>'Formato 6 a)'!B114</f>
        <v>0</v>
      </c>
      <c r="Q106" s="116">
        <f>'Formato 6 a)'!C114</f>
        <v>0</v>
      </c>
      <c r="R106" s="116">
        <f>'Formato 6 a)'!D114</f>
        <v>0</v>
      </c>
      <c r="S106" s="116">
        <f>'Formato 6 a)'!E114</f>
        <v>0</v>
      </c>
      <c r="T106" s="116">
        <f>'Formato 6 a)'!F114</f>
        <v>0</v>
      </c>
      <c r="U106" s="116">
        <f>'Formato 6 a)'!G114</f>
        <v>0</v>
      </c>
    </row>
    <row r="107" spans="1:21" x14ac:dyDescent="0.25">
      <c r="A107" s="540" t="str">
        <f t="shared" si="2"/>
        <v>6,1,2,4,2,0,0</v>
      </c>
      <c r="B107" s="116">
        <v>6</v>
      </c>
      <c r="C107" s="116">
        <v>1</v>
      </c>
      <c r="D107" s="116">
        <v>2</v>
      </c>
      <c r="E107" s="116">
        <v>4</v>
      </c>
      <c r="F107" s="116">
        <v>2</v>
      </c>
      <c r="K107" s="116" t="s">
        <v>19</v>
      </c>
      <c r="P107" s="116">
        <f>'Formato 6 a)'!B115</f>
        <v>0</v>
      </c>
      <c r="Q107" s="116">
        <f>'Formato 6 a)'!C115</f>
        <v>0</v>
      </c>
      <c r="R107" s="116">
        <f>'Formato 6 a)'!D115</f>
        <v>0</v>
      </c>
      <c r="S107" s="116">
        <f>'Formato 6 a)'!E115</f>
        <v>0</v>
      </c>
      <c r="T107" s="116">
        <f>'Formato 6 a)'!F115</f>
        <v>0</v>
      </c>
      <c r="U107" s="116">
        <f>'Formato 6 a)'!G115</f>
        <v>0</v>
      </c>
    </row>
    <row r="108" spans="1:21" x14ac:dyDescent="0.25">
      <c r="A108" s="540" t="str">
        <f t="shared" si="2"/>
        <v>6,1,2,4,3,0,0</v>
      </c>
      <c r="B108" s="116">
        <v>6</v>
      </c>
      <c r="C108" s="116">
        <v>1</v>
      </c>
      <c r="D108" s="116">
        <v>2</v>
      </c>
      <c r="E108" s="116">
        <v>4</v>
      </c>
      <c r="F108" s="116">
        <v>3</v>
      </c>
      <c r="K108" s="116" t="s">
        <v>20</v>
      </c>
      <c r="P108" s="116">
        <f>'Formato 6 a)'!B116</f>
        <v>0</v>
      </c>
      <c r="Q108" s="116">
        <f>'Formato 6 a)'!C116</f>
        <v>0</v>
      </c>
      <c r="R108" s="116">
        <f>'Formato 6 a)'!D116</f>
        <v>0</v>
      </c>
      <c r="S108" s="116">
        <f>'Formato 6 a)'!E116</f>
        <v>0</v>
      </c>
      <c r="T108" s="116">
        <f>'Formato 6 a)'!F116</f>
        <v>0</v>
      </c>
      <c r="U108" s="116">
        <f>'Formato 6 a)'!G116</f>
        <v>0</v>
      </c>
    </row>
    <row r="109" spans="1:21" x14ac:dyDescent="0.25">
      <c r="A109" s="540" t="str">
        <f t="shared" si="2"/>
        <v>6,1,2,4,4,0,0</v>
      </c>
      <c r="B109" s="116">
        <v>6</v>
      </c>
      <c r="C109" s="116">
        <v>1</v>
      </c>
      <c r="D109" s="116">
        <v>2</v>
      </c>
      <c r="E109" s="116">
        <v>4</v>
      </c>
      <c r="F109" s="116">
        <v>4</v>
      </c>
      <c r="K109" s="116" t="s">
        <v>21</v>
      </c>
      <c r="P109" s="116">
        <f>'Formato 6 a)'!B117</f>
        <v>0</v>
      </c>
      <c r="Q109" s="116">
        <f>'Formato 6 a)'!C117</f>
        <v>0</v>
      </c>
      <c r="R109" s="116">
        <f>'Formato 6 a)'!D117</f>
        <v>0</v>
      </c>
      <c r="S109" s="116">
        <f>'Formato 6 a)'!E117</f>
        <v>0</v>
      </c>
      <c r="T109" s="116">
        <f>'Formato 6 a)'!F117</f>
        <v>0</v>
      </c>
      <c r="U109" s="116">
        <f>'Formato 6 a)'!G117</f>
        <v>0</v>
      </c>
    </row>
    <row r="110" spans="1:21" x14ac:dyDescent="0.25">
      <c r="A110" s="540" t="str">
        <f t="shared" si="2"/>
        <v>6,1,2,4,5,0,0</v>
      </c>
      <c r="B110" s="116">
        <v>6</v>
      </c>
      <c r="C110" s="116">
        <v>1</v>
      </c>
      <c r="D110" s="116">
        <v>2</v>
      </c>
      <c r="E110" s="116">
        <v>4</v>
      </c>
      <c r="F110" s="116">
        <v>5</v>
      </c>
      <c r="K110" s="116" t="s">
        <v>22</v>
      </c>
      <c r="P110" s="116">
        <f>'Formato 6 a)'!B118</f>
        <v>0</v>
      </c>
      <c r="Q110" s="116">
        <f>'Formato 6 a)'!C118</f>
        <v>0</v>
      </c>
      <c r="R110" s="116">
        <f>'Formato 6 a)'!D118</f>
        <v>0</v>
      </c>
      <c r="S110" s="116">
        <f>'Formato 6 a)'!E118</f>
        <v>0</v>
      </c>
      <c r="T110" s="116">
        <f>'Formato 6 a)'!F118</f>
        <v>0</v>
      </c>
      <c r="U110" s="116">
        <f>'Formato 6 a)'!G118</f>
        <v>0</v>
      </c>
    </row>
    <row r="111" spans="1:21" x14ac:dyDescent="0.25">
      <c r="A111" s="540" t="str">
        <f t="shared" si="2"/>
        <v>6,1,2,4,6,0,0</v>
      </c>
      <c r="B111" s="116">
        <v>6</v>
      </c>
      <c r="C111" s="116">
        <v>1</v>
      </c>
      <c r="D111" s="116">
        <v>2</v>
      </c>
      <c r="E111" s="116">
        <v>4</v>
      </c>
      <c r="F111" s="116">
        <v>6</v>
      </c>
      <c r="K111" s="116" t="s">
        <v>775</v>
      </c>
      <c r="P111" s="116">
        <f>'Formato 6 a)'!B119</f>
        <v>0</v>
      </c>
      <c r="Q111" s="116">
        <f>'Formato 6 a)'!C119</f>
        <v>0</v>
      </c>
      <c r="R111" s="116">
        <f>'Formato 6 a)'!D119</f>
        <v>0</v>
      </c>
      <c r="S111" s="116">
        <f>'Formato 6 a)'!E119</f>
        <v>0</v>
      </c>
      <c r="T111" s="116">
        <f>'Formato 6 a)'!F119</f>
        <v>0</v>
      </c>
      <c r="U111" s="116">
        <f>'Formato 6 a)'!G119</f>
        <v>0</v>
      </c>
    </row>
    <row r="112" spans="1:21" x14ac:dyDescent="0.25">
      <c r="A112" s="540" t="str">
        <f t="shared" si="2"/>
        <v>6,1,2,4,7,0,0</v>
      </c>
      <c r="B112" s="116">
        <v>6</v>
      </c>
      <c r="C112" s="116">
        <v>1</v>
      </c>
      <c r="D112" s="116">
        <v>2</v>
      </c>
      <c r="E112" s="116">
        <v>4</v>
      </c>
      <c r="F112" s="116">
        <v>7</v>
      </c>
      <c r="K112" s="116" t="s">
        <v>24</v>
      </c>
      <c r="P112" s="116">
        <f>'Formato 6 a)'!B120</f>
        <v>0</v>
      </c>
      <c r="Q112" s="116">
        <f>'Formato 6 a)'!C120</f>
        <v>0</v>
      </c>
      <c r="R112" s="116">
        <f>'Formato 6 a)'!D120</f>
        <v>0</v>
      </c>
      <c r="S112" s="116">
        <f>'Formato 6 a)'!E120</f>
        <v>0</v>
      </c>
      <c r="T112" s="116">
        <f>'Formato 6 a)'!F120</f>
        <v>0</v>
      </c>
      <c r="U112" s="116">
        <f>'Formato 6 a)'!G120</f>
        <v>0</v>
      </c>
    </row>
    <row r="113" spans="1:21" x14ac:dyDescent="0.25">
      <c r="A113" s="540" t="str">
        <f t="shared" si="2"/>
        <v>6,1,2,4,8,0,0</v>
      </c>
      <c r="B113" s="116">
        <v>6</v>
      </c>
      <c r="C113" s="116">
        <v>1</v>
      </c>
      <c r="D113" s="116">
        <v>2</v>
      </c>
      <c r="E113" s="116">
        <v>4</v>
      </c>
      <c r="F113" s="116">
        <v>8</v>
      </c>
      <c r="K113" s="116" t="s">
        <v>6</v>
      </c>
      <c r="P113" s="116">
        <f>'Formato 6 a)'!B121</f>
        <v>0</v>
      </c>
      <c r="Q113" s="116">
        <f>'Formato 6 a)'!C121</f>
        <v>0</v>
      </c>
      <c r="R113" s="116">
        <f>'Formato 6 a)'!D121</f>
        <v>0</v>
      </c>
      <c r="S113" s="116">
        <f>'Formato 6 a)'!E121</f>
        <v>0</v>
      </c>
      <c r="T113" s="116">
        <f>'Formato 6 a)'!F121</f>
        <v>0</v>
      </c>
      <c r="U113" s="116">
        <f>'Formato 6 a)'!G121</f>
        <v>0</v>
      </c>
    </row>
    <row r="114" spans="1:21" x14ac:dyDescent="0.25">
      <c r="A114" s="540" t="str">
        <f t="shared" si="2"/>
        <v>6,1,2,4,9,0,0</v>
      </c>
      <c r="B114" s="116">
        <v>6</v>
      </c>
      <c r="C114" s="116">
        <v>1</v>
      </c>
      <c r="D114" s="116">
        <v>2</v>
      </c>
      <c r="E114" s="116">
        <v>4</v>
      </c>
      <c r="F114" s="116">
        <v>9</v>
      </c>
      <c r="K114" s="116" t="s">
        <v>25</v>
      </c>
      <c r="P114" s="116">
        <f>'Formato 6 a)'!B122</f>
        <v>0</v>
      </c>
      <c r="Q114" s="116">
        <f>'Formato 6 a)'!C122</f>
        <v>0</v>
      </c>
      <c r="R114" s="116">
        <f>'Formato 6 a)'!D122</f>
        <v>0</v>
      </c>
      <c r="S114" s="116">
        <f>'Formato 6 a)'!E122</f>
        <v>0</v>
      </c>
      <c r="T114" s="116">
        <f>'Formato 6 a)'!F122</f>
        <v>0</v>
      </c>
      <c r="U114" s="116">
        <f>'Formato 6 a)'!G122</f>
        <v>0</v>
      </c>
    </row>
    <row r="115" spans="1:21" x14ac:dyDescent="0.25">
      <c r="A115" s="540" t="str">
        <f t="shared" si="2"/>
        <v>6,1,2,5,0,0,0</v>
      </c>
      <c r="B115" s="116">
        <v>6</v>
      </c>
      <c r="C115" s="116">
        <v>1</v>
      </c>
      <c r="D115" s="116">
        <v>2</v>
      </c>
      <c r="E115" s="116">
        <v>5</v>
      </c>
      <c r="J115" s="116" t="s">
        <v>868</v>
      </c>
      <c r="P115" s="116">
        <f>'Formato 6 a)'!B123</f>
        <v>0</v>
      </c>
      <c r="Q115" s="116">
        <f>'Formato 6 a)'!C123</f>
        <v>0</v>
      </c>
      <c r="R115" s="116">
        <f>'Formato 6 a)'!D123</f>
        <v>0</v>
      </c>
      <c r="S115" s="116">
        <f>'Formato 6 a)'!E123</f>
        <v>0</v>
      </c>
      <c r="T115" s="116">
        <f>'Formato 6 a)'!F123</f>
        <v>0</v>
      </c>
      <c r="U115" s="116">
        <f>'Formato 6 a)'!G123</f>
        <v>0</v>
      </c>
    </row>
    <row r="116" spans="1:21" x14ac:dyDescent="0.25">
      <c r="A116" s="540" t="str">
        <f t="shared" si="2"/>
        <v>6,1,2,5,1,0,0</v>
      </c>
      <c r="B116" s="116">
        <v>6</v>
      </c>
      <c r="C116" s="116">
        <v>1</v>
      </c>
      <c r="D116" s="116">
        <v>2</v>
      </c>
      <c r="E116" s="116">
        <v>5</v>
      </c>
      <c r="F116" s="116">
        <v>1</v>
      </c>
      <c r="K116" s="116" t="s">
        <v>330</v>
      </c>
      <c r="P116" s="116">
        <f>'Formato 6 a)'!B124</f>
        <v>0</v>
      </c>
      <c r="Q116" s="116">
        <f>'Formato 6 a)'!C124</f>
        <v>0</v>
      </c>
      <c r="R116" s="116">
        <f>'Formato 6 a)'!D124</f>
        <v>0</v>
      </c>
      <c r="S116" s="116">
        <f>'Formato 6 a)'!E124</f>
        <v>0</v>
      </c>
      <c r="T116" s="116">
        <f>'Formato 6 a)'!F124</f>
        <v>0</v>
      </c>
      <c r="U116" s="116">
        <f>'Formato 6 a)'!G124</f>
        <v>0</v>
      </c>
    </row>
    <row r="117" spans="1:21" x14ac:dyDescent="0.25">
      <c r="A117" s="540" t="str">
        <f t="shared" si="2"/>
        <v>6,1,2,5,2,0,0</v>
      </c>
      <c r="B117" s="116">
        <v>6</v>
      </c>
      <c r="C117" s="116">
        <v>1</v>
      </c>
      <c r="D117" s="116">
        <v>2</v>
      </c>
      <c r="E117" s="116">
        <v>5</v>
      </c>
      <c r="F117" s="116">
        <v>2</v>
      </c>
      <c r="K117" s="116" t="s">
        <v>332</v>
      </c>
      <c r="P117" s="116">
        <f>'Formato 6 a)'!B125</f>
        <v>0</v>
      </c>
      <c r="Q117" s="116">
        <f>'Formato 6 a)'!C125</f>
        <v>0</v>
      </c>
      <c r="R117" s="116">
        <f>'Formato 6 a)'!D125</f>
        <v>0</v>
      </c>
      <c r="S117" s="116">
        <f>'Formato 6 a)'!E125</f>
        <v>0</v>
      </c>
      <c r="T117" s="116">
        <f>'Formato 6 a)'!F125</f>
        <v>0</v>
      </c>
      <c r="U117" s="116">
        <f>'Formato 6 a)'!G125</f>
        <v>0</v>
      </c>
    </row>
    <row r="118" spans="1:21" x14ac:dyDescent="0.25">
      <c r="A118" s="540" t="str">
        <f t="shared" si="2"/>
        <v>6,1,2,5,3,0,0</v>
      </c>
      <c r="B118" s="116">
        <v>6</v>
      </c>
      <c r="C118" s="116">
        <v>1</v>
      </c>
      <c r="D118" s="116">
        <v>2</v>
      </c>
      <c r="E118" s="116">
        <v>5</v>
      </c>
      <c r="F118" s="116">
        <v>3</v>
      </c>
      <c r="K118" s="116" t="s">
        <v>333</v>
      </c>
      <c r="P118" s="116">
        <f>'Formato 6 a)'!B126</f>
        <v>0</v>
      </c>
      <c r="Q118" s="116">
        <f>'Formato 6 a)'!C126</f>
        <v>0</v>
      </c>
      <c r="R118" s="116">
        <f>'Formato 6 a)'!D126</f>
        <v>0</v>
      </c>
      <c r="S118" s="116">
        <f>'Formato 6 a)'!E126</f>
        <v>0</v>
      </c>
      <c r="T118" s="116">
        <f>'Formato 6 a)'!F126</f>
        <v>0</v>
      </c>
      <c r="U118" s="116">
        <f>'Formato 6 a)'!G126</f>
        <v>0</v>
      </c>
    </row>
    <row r="119" spans="1:21" x14ac:dyDescent="0.25">
      <c r="A119" s="540" t="str">
        <f t="shared" si="2"/>
        <v>6,1,2,5,4,0,0</v>
      </c>
      <c r="B119" s="116">
        <v>6</v>
      </c>
      <c r="C119" s="116">
        <v>1</v>
      </c>
      <c r="D119" s="116">
        <v>2</v>
      </c>
      <c r="E119" s="116">
        <v>5</v>
      </c>
      <c r="F119" s="116">
        <v>4</v>
      </c>
      <c r="K119" s="116" t="s">
        <v>334</v>
      </c>
      <c r="P119" s="116">
        <f>'Formato 6 a)'!B127</f>
        <v>0</v>
      </c>
      <c r="Q119" s="116">
        <f>'Formato 6 a)'!C127</f>
        <v>0</v>
      </c>
      <c r="R119" s="116">
        <f>'Formato 6 a)'!D127</f>
        <v>0</v>
      </c>
      <c r="S119" s="116">
        <f>'Formato 6 a)'!E127</f>
        <v>0</v>
      </c>
      <c r="T119" s="116">
        <f>'Formato 6 a)'!F127</f>
        <v>0</v>
      </c>
      <c r="U119" s="116">
        <f>'Formato 6 a)'!G127</f>
        <v>0</v>
      </c>
    </row>
    <row r="120" spans="1:21" x14ac:dyDescent="0.25">
      <c r="A120" s="540" t="str">
        <f t="shared" si="2"/>
        <v>6,1,2,5,5,0,0</v>
      </c>
      <c r="B120" s="116">
        <v>6</v>
      </c>
      <c r="C120" s="116">
        <v>1</v>
      </c>
      <c r="D120" s="116">
        <v>2</v>
      </c>
      <c r="E120" s="116">
        <v>5</v>
      </c>
      <c r="F120" s="116">
        <v>5</v>
      </c>
      <c r="K120" s="116" t="s">
        <v>335</v>
      </c>
      <c r="P120" s="116">
        <f>'Formato 6 a)'!B128</f>
        <v>0</v>
      </c>
      <c r="Q120" s="116">
        <f>'Formato 6 a)'!C128</f>
        <v>0</v>
      </c>
      <c r="R120" s="116">
        <f>'Formato 6 a)'!D128</f>
        <v>0</v>
      </c>
      <c r="S120" s="116">
        <f>'Formato 6 a)'!E128</f>
        <v>0</v>
      </c>
      <c r="T120" s="116">
        <f>'Formato 6 a)'!F128</f>
        <v>0</v>
      </c>
      <c r="U120" s="116">
        <f>'Formato 6 a)'!G128</f>
        <v>0</v>
      </c>
    </row>
    <row r="121" spans="1:21" x14ac:dyDescent="0.25">
      <c r="A121" s="540" t="str">
        <f t="shared" si="2"/>
        <v>6,1,2,5,6,0,0</v>
      </c>
      <c r="B121" s="116">
        <v>6</v>
      </c>
      <c r="C121" s="116">
        <v>1</v>
      </c>
      <c r="D121" s="116">
        <v>2</v>
      </c>
      <c r="E121" s="116">
        <v>5</v>
      </c>
      <c r="F121" s="116">
        <v>6</v>
      </c>
      <c r="K121" s="116" t="s">
        <v>336</v>
      </c>
      <c r="P121" s="116">
        <f>'Formato 6 a)'!B129</f>
        <v>0</v>
      </c>
      <c r="Q121" s="116">
        <f>'Formato 6 a)'!C129</f>
        <v>0</v>
      </c>
      <c r="R121" s="116">
        <f>'Formato 6 a)'!D129</f>
        <v>0</v>
      </c>
      <c r="S121" s="116">
        <f>'Formato 6 a)'!E129</f>
        <v>0</v>
      </c>
      <c r="T121" s="116">
        <f>'Formato 6 a)'!F129</f>
        <v>0</v>
      </c>
      <c r="U121" s="116">
        <f>'Formato 6 a)'!G129</f>
        <v>0</v>
      </c>
    </row>
    <row r="122" spans="1:21" x14ac:dyDescent="0.25">
      <c r="A122" s="540" t="str">
        <f t="shared" si="2"/>
        <v>6,1,2,5,7,0,0</v>
      </c>
      <c r="B122" s="116">
        <v>6</v>
      </c>
      <c r="C122" s="116">
        <v>1</v>
      </c>
      <c r="D122" s="116">
        <v>2</v>
      </c>
      <c r="E122" s="116">
        <v>5</v>
      </c>
      <c r="F122" s="116">
        <v>7</v>
      </c>
      <c r="K122" s="116" t="s">
        <v>338</v>
      </c>
      <c r="P122" s="116">
        <f>'Formato 6 a)'!B130</f>
        <v>0</v>
      </c>
      <c r="Q122" s="116">
        <f>'Formato 6 a)'!C130</f>
        <v>0</v>
      </c>
      <c r="R122" s="116">
        <f>'Formato 6 a)'!D130</f>
        <v>0</v>
      </c>
      <c r="S122" s="116">
        <f>'Formato 6 a)'!E130</f>
        <v>0</v>
      </c>
      <c r="T122" s="116">
        <f>'Formato 6 a)'!F130</f>
        <v>0</v>
      </c>
      <c r="U122" s="116">
        <f>'Formato 6 a)'!G130</f>
        <v>0</v>
      </c>
    </row>
    <row r="123" spans="1:21" x14ac:dyDescent="0.25">
      <c r="A123" s="540" t="str">
        <f t="shared" si="2"/>
        <v>6,1,2,5,8,0,0</v>
      </c>
      <c r="B123" s="116">
        <v>6</v>
      </c>
      <c r="C123" s="116">
        <v>1</v>
      </c>
      <c r="D123" s="116">
        <v>2</v>
      </c>
      <c r="E123" s="116">
        <v>5</v>
      </c>
      <c r="F123" s="116">
        <v>8</v>
      </c>
      <c r="K123" s="116" t="s">
        <v>628</v>
      </c>
      <c r="P123" s="116">
        <f>'Formato 6 a)'!B131</f>
        <v>0</v>
      </c>
      <c r="Q123" s="116">
        <f>'Formato 6 a)'!C131</f>
        <v>0</v>
      </c>
      <c r="R123" s="116">
        <f>'Formato 6 a)'!D131</f>
        <v>0</v>
      </c>
      <c r="S123" s="116">
        <f>'Formato 6 a)'!E131</f>
        <v>0</v>
      </c>
      <c r="T123" s="116">
        <f>'Formato 6 a)'!F131</f>
        <v>0</v>
      </c>
      <c r="U123" s="116">
        <f>'Formato 6 a)'!G131</f>
        <v>0</v>
      </c>
    </row>
    <row r="124" spans="1:21" x14ac:dyDescent="0.25">
      <c r="A124" s="540" t="str">
        <f t="shared" si="2"/>
        <v>6,1,2,5,9,0,0</v>
      </c>
      <c r="B124" s="116">
        <v>6</v>
      </c>
      <c r="C124" s="116">
        <v>1</v>
      </c>
      <c r="D124" s="116">
        <v>2</v>
      </c>
      <c r="E124" s="116">
        <v>5</v>
      </c>
      <c r="F124" s="116">
        <v>9</v>
      </c>
      <c r="K124" s="116" t="s">
        <v>93</v>
      </c>
      <c r="P124" s="116">
        <f>'Formato 6 a)'!B132</f>
        <v>0</v>
      </c>
      <c r="Q124" s="116">
        <f>'Formato 6 a)'!C132</f>
        <v>0</v>
      </c>
      <c r="R124" s="116">
        <f>'Formato 6 a)'!D132</f>
        <v>0</v>
      </c>
      <c r="S124" s="116">
        <f>'Formato 6 a)'!E132</f>
        <v>0</v>
      </c>
      <c r="T124" s="116">
        <f>'Formato 6 a)'!F132</f>
        <v>0</v>
      </c>
      <c r="U124" s="116">
        <f>'Formato 6 a)'!G132</f>
        <v>0</v>
      </c>
    </row>
    <row r="125" spans="1:21" x14ac:dyDescent="0.25">
      <c r="A125" s="540" t="str">
        <f t="shared" si="2"/>
        <v>6,1,2,6,0,0,0</v>
      </c>
      <c r="B125" s="116">
        <v>6</v>
      </c>
      <c r="C125" s="116">
        <v>1</v>
      </c>
      <c r="D125" s="116">
        <v>2</v>
      </c>
      <c r="E125" s="116">
        <v>6</v>
      </c>
      <c r="J125" s="116" t="s">
        <v>40</v>
      </c>
      <c r="P125" s="116">
        <f>'Formato 6 a)'!B133</f>
        <v>0</v>
      </c>
      <c r="Q125" s="116">
        <f>'Formato 6 a)'!C133</f>
        <v>0</v>
      </c>
      <c r="R125" s="116">
        <f>'Formato 6 a)'!D133</f>
        <v>0</v>
      </c>
      <c r="S125" s="116">
        <f>'Formato 6 a)'!E133</f>
        <v>0</v>
      </c>
      <c r="T125" s="116">
        <f>'Formato 6 a)'!F133</f>
        <v>0</v>
      </c>
      <c r="U125" s="116">
        <f>'Formato 6 a)'!G133</f>
        <v>0</v>
      </c>
    </row>
    <row r="126" spans="1:21" x14ac:dyDescent="0.25">
      <c r="A126" s="540" t="str">
        <f t="shared" si="2"/>
        <v>6,1,2,6,1,0,0</v>
      </c>
      <c r="B126" s="116">
        <v>6</v>
      </c>
      <c r="C126" s="116">
        <v>1</v>
      </c>
      <c r="D126" s="116">
        <v>2</v>
      </c>
      <c r="E126" s="116">
        <v>6</v>
      </c>
      <c r="F126" s="116">
        <v>1</v>
      </c>
      <c r="K126" s="116" t="s">
        <v>631</v>
      </c>
      <c r="P126" s="116">
        <f>'Formato 6 a)'!B134</f>
        <v>0</v>
      </c>
      <c r="Q126" s="116">
        <f>'Formato 6 a)'!C134</f>
        <v>0</v>
      </c>
      <c r="R126" s="116">
        <f>'Formato 6 a)'!D134</f>
        <v>0</v>
      </c>
      <c r="S126" s="116">
        <f>'Formato 6 a)'!E134</f>
        <v>0</v>
      </c>
      <c r="T126" s="116">
        <f>'Formato 6 a)'!F134</f>
        <v>0</v>
      </c>
      <c r="U126" s="116">
        <f>'Formato 6 a)'!G134</f>
        <v>0</v>
      </c>
    </row>
    <row r="127" spans="1:21" x14ac:dyDescent="0.25">
      <c r="A127" s="540" t="str">
        <f t="shared" si="2"/>
        <v>6,1,2,6,2,0,0</v>
      </c>
      <c r="B127" s="116">
        <v>6</v>
      </c>
      <c r="C127" s="116">
        <v>1</v>
      </c>
      <c r="D127" s="116">
        <v>2</v>
      </c>
      <c r="E127" s="116">
        <v>6</v>
      </c>
      <c r="F127" s="116">
        <v>2</v>
      </c>
      <c r="K127" s="116" t="s">
        <v>633</v>
      </c>
      <c r="P127" s="116">
        <f>'Formato 6 a)'!B135</f>
        <v>0</v>
      </c>
      <c r="Q127" s="116">
        <f>'Formato 6 a)'!C135</f>
        <v>0</v>
      </c>
      <c r="R127" s="116">
        <f>'Formato 6 a)'!D135</f>
        <v>0</v>
      </c>
      <c r="S127" s="116">
        <f>'Formato 6 a)'!E135</f>
        <v>0</v>
      </c>
      <c r="T127" s="116">
        <f>'Formato 6 a)'!F135</f>
        <v>0</v>
      </c>
      <c r="U127" s="116">
        <f>'Formato 6 a)'!G135</f>
        <v>0</v>
      </c>
    </row>
    <row r="128" spans="1:21" x14ac:dyDescent="0.25">
      <c r="A128" s="540" t="str">
        <f t="shared" si="2"/>
        <v>6,1,2,6,3,0,0</v>
      </c>
      <c r="B128" s="116">
        <v>6</v>
      </c>
      <c r="C128" s="116">
        <v>1</v>
      </c>
      <c r="D128" s="116">
        <v>2</v>
      </c>
      <c r="E128" s="116">
        <v>6</v>
      </c>
      <c r="F128" s="116">
        <v>3</v>
      </c>
      <c r="K128" s="116" t="s">
        <v>777</v>
      </c>
      <c r="P128" s="116">
        <f>'Formato 6 a)'!B136</f>
        <v>0</v>
      </c>
      <c r="Q128" s="116">
        <f>'Formato 6 a)'!C136</f>
        <v>0</v>
      </c>
      <c r="R128" s="116">
        <f>'Formato 6 a)'!D136</f>
        <v>0</v>
      </c>
      <c r="S128" s="116">
        <f>'Formato 6 a)'!E136</f>
        <v>0</v>
      </c>
      <c r="T128" s="116">
        <f>'Formato 6 a)'!F136</f>
        <v>0</v>
      </c>
      <c r="U128" s="116">
        <f>'Formato 6 a)'!G136</f>
        <v>0</v>
      </c>
    </row>
    <row r="129" spans="1:21" x14ac:dyDescent="0.25">
      <c r="A129" s="540" t="str">
        <f t="shared" si="2"/>
        <v>6,1,2,7,0,0,0</v>
      </c>
      <c r="B129" s="116">
        <v>6</v>
      </c>
      <c r="C129" s="116">
        <v>1</v>
      </c>
      <c r="D129" s="116">
        <v>2</v>
      </c>
      <c r="E129" s="116">
        <v>7</v>
      </c>
      <c r="J129" s="116" t="s">
        <v>869</v>
      </c>
      <c r="P129" s="116">
        <f>'Formato 6 a)'!B137</f>
        <v>0</v>
      </c>
      <c r="Q129" s="116">
        <f>'Formato 6 a)'!C137</f>
        <v>0</v>
      </c>
      <c r="R129" s="116">
        <f>'Formato 6 a)'!D137</f>
        <v>0</v>
      </c>
      <c r="S129" s="116">
        <f>'Formato 6 a)'!E137</f>
        <v>0</v>
      </c>
      <c r="T129" s="116">
        <f>'Formato 6 a)'!F137</f>
        <v>0</v>
      </c>
      <c r="U129" s="116">
        <f>'Formato 6 a)'!G137</f>
        <v>0</v>
      </c>
    </row>
    <row r="130" spans="1:21" x14ac:dyDescent="0.25">
      <c r="A130" s="540" t="str">
        <f t="shared" si="2"/>
        <v>6,1,2,7,1,0,0</v>
      </c>
      <c r="B130" s="116">
        <v>6</v>
      </c>
      <c r="C130" s="116">
        <v>1</v>
      </c>
      <c r="D130" s="116">
        <v>2</v>
      </c>
      <c r="E130" s="116">
        <v>7</v>
      </c>
      <c r="F130" s="116">
        <v>1</v>
      </c>
      <c r="K130" s="116" t="s">
        <v>4050</v>
      </c>
      <c r="P130" s="116">
        <f>'Formato 6 a)'!B138</f>
        <v>0</v>
      </c>
      <c r="Q130" s="116">
        <f>'Formato 6 a)'!C138</f>
        <v>0</v>
      </c>
      <c r="R130" s="116">
        <f>'Formato 6 a)'!D138</f>
        <v>0</v>
      </c>
      <c r="S130" s="116">
        <f>'Formato 6 a)'!E138</f>
        <v>0</v>
      </c>
      <c r="T130" s="116">
        <f>'Formato 6 a)'!F138</f>
        <v>0</v>
      </c>
      <c r="U130" s="116">
        <f>'Formato 6 a)'!G138</f>
        <v>0</v>
      </c>
    </row>
    <row r="131" spans="1:21" x14ac:dyDescent="0.25">
      <c r="A131" s="540" t="str">
        <f t="shared" si="2"/>
        <v>6,1,2,7,2,0,0</v>
      </c>
      <c r="B131" s="116">
        <v>6</v>
      </c>
      <c r="C131" s="116">
        <v>1</v>
      </c>
      <c r="D131" s="116">
        <v>2</v>
      </c>
      <c r="E131" s="116">
        <v>7</v>
      </c>
      <c r="F131" s="116">
        <v>2</v>
      </c>
      <c r="K131" s="116" t="s">
        <v>635</v>
      </c>
      <c r="P131" s="116">
        <f>'Formato 6 a)'!B139</f>
        <v>0</v>
      </c>
      <c r="Q131" s="116">
        <f>'Formato 6 a)'!C139</f>
        <v>0</v>
      </c>
      <c r="R131" s="116">
        <f>'Formato 6 a)'!D139</f>
        <v>0</v>
      </c>
      <c r="S131" s="116">
        <f>'Formato 6 a)'!E139</f>
        <v>0</v>
      </c>
      <c r="T131" s="116">
        <f>'Formato 6 a)'!F139</f>
        <v>0</v>
      </c>
      <c r="U131" s="116">
        <f>'Formato 6 a)'!G139</f>
        <v>0</v>
      </c>
    </row>
    <row r="132" spans="1:21" x14ac:dyDescent="0.25">
      <c r="A132" s="540" t="str">
        <f t="shared" si="2"/>
        <v>6,1,2,7,3,0,0</v>
      </c>
      <c r="B132" s="116">
        <v>6</v>
      </c>
      <c r="C132" s="116">
        <v>1</v>
      </c>
      <c r="D132" s="116">
        <v>2</v>
      </c>
      <c r="E132" s="116">
        <v>7</v>
      </c>
      <c r="F132" s="116">
        <v>3</v>
      </c>
      <c r="K132" s="116" t="s">
        <v>637</v>
      </c>
      <c r="P132" s="116">
        <f>'Formato 6 a)'!B140</f>
        <v>0</v>
      </c>
      <c r="Q132" s="116">
        <f>'Formato 6 a)'!C140</f>
        <v>0</v>
      </c>
      <c r="R132" s="116">
        <f>'Formato 6 a)'!D140</f>
        <v>0</v>
      </c>
      <c r="S132" s="116">
        <f>'Formato 6 a)'!E140</f>
        <v>0</v>
      </c>
      <c r="T132" s="116">
        <f>'Formato 6 a)'!F140</f>
        <v>0</v>
      </c>
      <c r="U132" s="116">
        <f>'Formato 6 a)'!G140</f>
        <v>0</v>
      </c>
    </row>
    <row r="133" spans="1:21" x14ac:dyDescent="0.25">
      <c r="A133" s="540" t="str">
        <f t="shared" si="2"/>
        <v>6,1,2,7,4,0,0</v>
      </c>
      <c r="B133" s="116">
        <v>6</v>
      </c>
      <c r="C133" s="116">
        <v>1</v>
      </c>
      <c r="D133" s="116">
        <v>2</v>
      </c>
      <c r="E133" s="116">
        <v>7</v>
      </c>
      <c r="F133" s="116">
        <v>4</v>
      </c>
      <c r="K133" s="116" t="s">
        <v>639</v>
      </c>
      <c r="P133" s="116">
        <f>'Formato 6 a)'!B141</f>
        <v>0</v>
      </c>
      <c r="Q133" s="116">
        <f>'Formato 6 a)'!C141</f>
        <v>0</v>
      </c>
      <c r="R133" s="116">
        <f>'Formato 6 a)'!D141</f>
        <v>0</v>
      </c>
      <c r="S133" s="116">
        <f>'Formato 6 a)'!E141</f>
        <v>0</v>
      </c>
      <c r="T133" s="116">
        <f>'Formato 6 a)'!F141</f>
        <v>0</v>
      </c>
      <c r="U133" s="116">
        <f>'Formato 6 a)'!G141</f>
        <v>0</v>
      </c>
    </row>
    <row r="134" spans="1:21" x14ac:dyDescent="0.25">
      <c r="A134" s="540" t="str">
        <f t="shared" si="2"/>
        <v>6,1,2,7,5,0,0</v>
      </c>
      <c r="B134" s="116">
        <v>6</v>
      </c>
      <c r="C134" s="116">
        <v>1</v>
      </c>
      <c r="D134" s="116">
        <v>2</v>
      </c>
      <c r="E134" s="116">
        <v>7</v>
      </c>
      <c r="F134" s="116">
        <v>5</v>
      </c>
      <c r="K134" s="116" t="s">
        <v>641</v>
      </c>
      <c r="P134" s="116">
        <f>'Formato 6 a)'!B142</f>
        <v>0</v>
      </c>
      <c r="Q134" s="116">
        <f>'Formato 6 a)'!C142</f>
        <v>0</v>
      </c>
      <c r="R134" s="116">
        <f>'Formato 6 a)'!D142</f>
        <v>0</v>
      </c>
      <c r="S134" s="116">
        <f>'Formato 6 a)'!E142</f>
        <v>0</v>
      </c>
      <c r="T134" s="116">
        <f>'Formato 6 a)'!F142</f>
        <v>0</v>
      </c>
      <c r="U134" s="116">
        <f>'Formato 6 a)'!G142</f>
        <v>0</v>
      </c>
    </row>
    <row r="135" spans="1:21" x14ac:dyDescent="0.25">
      <c r="A135" s="540" t="str">
        <f t="shared" si="2"/>
        <v>6,1,2,7,5,1,0</v>
      </c>
      <c r="B135" s="116">
        <v>6</v>
      </c>
      <c r="C135" s="116">
        <v>1</v>
      </c>
      <c r="D135" s="116">
        <v>2</v>
      </c>
      <c r="E135" s="116">
        <v>7</v>
      </c>
      <c r="F135" s="116">
        <v>5</v>
      </c>
      <c r="G135" s="116">
        <v>1</v>
      </c>
      <c r="L135" s="116" t="s">
        <v>4051</v>
      </c>
      <c r="P135" s="116">
        <f>'Formato 6 a)'!B143</f>
        <v>0</v>
      </c>
      <c r="Q135" s="116">
        <f>'Formato 6 a)'!C143</f>
        <v>0</v>
      </c>
      <c r="R135" s="116">
        <f>'Formato 6 a)'!D143</f>
        <v>0</v>
      </c>
      <c r="S135" s="116">
        <f>'Formato 6 a)'!E143</f>
        <v>0</v>
      </c>
      <c r="T135" s="116">
        <f>'Formato 6 a)'!F143</f>
        <v>0</v>
      </c>
      <c r="U135" s="116">
        <f>'Formato 6 a)'!G143</f>
        <v>0</v>
      </c>
    </row>
    <row r="136" spans="1:21" x14ac:dyDescent="0.25">
      <c r="A136" s="540" t="str">
        <f t="shared" si="2"/>
        <v>6,1,2,7,6,0,0</v>
      </c>
      <c r="B136" s="116">
        <v>6</v>
      </c>
      <c r="C136" s="116">
        <v>1</v>
      </c>
      <c r="D136" s="116">
        <v>2</v>
      </c>
      <c r="E136" s="116">
        <v>7</v>
      </c>
      <c r="F136" s="116">
        <v>6</v>
      </c>
      <c r="K136" s="116" t="s">
        <v>780</v>
      </c>
      <c r="P136" s="116">
        <f>'Formato 6 a)'!B144</f>
        <v>0</v>
      </c>
      <c r="Q136" s="116">
        <f>'Formato 6 a)'!C144</f>
        <v>0</v>
      </c>
      <c r="R136" s="116">
        <f>'Formato 6 a)'!D144</f>
        <v>0</v>
      </c>
      <c r="S136" s="116">
        <f>'Formato 6 a)'!E144</f>
        <v>0</v>
      </c>
      <c r="T136" s="116">
        <f>'Formato 6 a)'!F144</f>
        <v>0</v>
      </c>
      <c r="U136" s="116">
        <f>'Formato 6 a)'!G144</f>
        <v>0</v>
      </c>
    </row>
    <row r="137" spans="1:21" x14ac:dyDescent="0.25">
      <c r="A137" s="540" t="str">
        <f t="shared" si="2"/>
        <v>6,1,2,7,7,0,0</v>
      </c>
      <c r="B137" s="116">
        <v>6</v>
      </c>
      <c r="C137" s="116">
        <v>1</v>
      </c>
      <c r="D137" s="116">
        <v>2</v>
      </c>
      <c r="E137" s="116">
        <v>7</v>
      </c>
      <c r="F137" s="116">
        <v>7</v>
      </c>
      <c r="K137" s="116" t="s">
        <v>643</v>
      </c>
      <c r="P137" s="116">
        <f>'Formato 6 a)'!B145</f>
        <v>0</v>
      </c>
      <c r="Q137" s="116">
        <f>'Formato 6 a)'!C145</f>
        <v>0</v>
      </c>
      <c r="R137" s="116">
        <f>'Formato 6 a)'!D145</f>
        <v>0</v>
      </c>
      <c r="S137" s="116">
        <f>'Formato 6 a)'!E145</f>
        <v>0</v>
      </c>
      <c r="T137" s="116">
        <f>'Formato 6 a)'!F145</f>
        <v>0</v>
      </c>
      <c r="U137" s="116">
        <f>'Formato 6 a)'!G145</f>
        <v>0</v>
      </c>
    </row>
    <row r="138" spans="1:21" x14ac:dyDescent="0.25">
      <c r="A138" s="540" t="str">
        <f t="shared" si="2"/>
        <v>6,1,2,8,0,0,0</v>
      </c>
      <c r="B138" s="116">
        <v>6</v>
      </c>
      <c r="C138" s="116">
        <v>1</v>
      </c>
      <c r="D138" s="116">
        <v>2</v>
      </c>
      <c r="E138" s="116">
        <v>8</v>
      </c>
      <c r="J138" s="116" t="s">
        <v>10</v>
      </c>
      <c r="P138" s="116">
        <f>'Formato 6 a)'!B146</f>
        <v>0</v>
      </c>
      <c r="Q138" s="116">
        <f>'Formato 6 a)'!C146</f>
        <v>0</v>
      </c>
      <c r="R138" s="116">
        <f>'Formato 6 a)'!D146</f>
        <v>0</v>
      </c>
      <c r="S138" s="116">
        <f>'Formato 6 a)'!E146</f>
        <v>0</v>
      </c>
      <c r="T138" s="116">
        <f>'Formato 6 a)'!F146</f>
        <v>0</v>
      </c>
      <c r="U138" s="116">
        <f>'Formato 6 a)'!G146</f>
        <v>0</v>
      </c>
    </row>
    <row r="139" spans="1:21" x14ac:dyDescent="0.25">
      <c r="A139" s="540" t="str">
        <f t="shared" si="2"/>
        <v>6,1,2,8,1,0,0</v>
      </c>
      <c r="B139" s="116">
        <v>6</v>
      </c>
      <c r="C139" s="116">
        <v>1</v>
      </c>
      <c r="D139" s="116">
        <v>2</v>
      </c>
      <c r="E139" s="116">
        <v>8</v>
      </c>
      <c r="F139" s="116">
        <v>1</v>
      </c>
      <c r="K139" s="116" t="s">
        <v>3</v>
      </c>
      <c r="P139" s="116">
        <f>'Formato 6 a)'!B147</f>
        <v>0</v>
      </c>
      <c r="Q139" s="116">
        <f>'Formato 6 a)'!C147</f>
        <v>0</v>
      </c>
      <c r="R139" s="116">
        <f>'Formato 6 a)'!D147</f>
        <v>0</v>
      </c>
      <c r="S139" s="116">
        <f>'Formato 6 a)'!E147</f>
        <v>0</v>
      </c>
      <c r="T139" s="116">
        <f>'Formato 6 a)'!F147</f>
        <v>0</v>
      </c>
      <c r="U139" s="116">
        <f>'Formato 6 a)'!G147</f>
        <v>0</v>
      </c>
    </row>
    <row r="140" spans="1:21" x14ac:dyDescent="0.25">
      <c r="A140" s="540" t="str">
        <f t="shared" si="2"/>
        <v>6,1,2,8,2,0,0</v>
      </c>
      <c r="B140" s="116">
        <v>6</v>
      </c>
      <c r="C140" s="116">
        <v>1</v>
      </c>
      <c r="D140" s="116">
        <v>2</v>
      </c>
      <c r="E140" s="116">
        <v>8</v>
      </c>
      <c r="F140" s="116">
        <v>2</v>
      </c>
      <c r="K140" s="116" t="s">
        <v>4</v>
      </c>
      <c r="P140" s="116">
        <f>'Formato 6 a)'!B148</f>
        <v>0</v>
      </c>
      <c r="Q140" s="116">
        <f>'Formato 6 a)'!C148</f>
        <v>0</v>
      </c>
      <c r="R140" s="116">
        <f>'Formato 6 a)'!D148</f>
        <v>0</v>
      </c>
      <c r="S140" s="116">
        <f>'Formato 6 a)'!E148</f>
        <v>0</v>
      </c>
      <c r="T140" s="116">
        <f>'Formato 6 a)'!F148</f>
        <v>0</v>
      </c>
      <c r="U140" s="116">
        <f>'Formato 6 a)'!G148</f>
        <v>0</v>
      </c>
    </row>
    <row r="141" spans="1:21" x14ac:dyDescent="0.25">
      <c r="A141" s="540" t="str">
        <f t="shared" ref="A141:A150" si="3">IF(LEN(CLEAN(B141))=0,"0",B141)&amp;","&amp;IF(LEN(CLEAN(C141))=0,"0",C141)&amp;","&amp;IF(LEN(CLEAN(D141))=0,"0",D141)&amp;","&amp;IF(LEN(CLEAN(E141))=0,"0",E141)&amp;","&amp;IF(LEN(CLEAN(F141))=0,"0",F141)&amp;","&amp;IF(LEN(CLEAN(G141))=0,"0",G141)&amp;","&amp;IF(LEN(CLEAN(H141))=0,"0",H141)</f>
        <v>6,1,2,8,3,0,0</v>
      </c>
      <c r="B141" s="116">
        <v>6</v>
      </c>
      <c r="C141" s="116">
        <v>1</v>
      </c>
      <c r="D141" s="116">
        <v>2</v>
      </c>
      <c r="E141" s="116">
        <v>8</v>
      </c>
      <c r="F141" s="116">
        <v>3</v>
      </c>
      <c r="K141" s="116" t="s">
        <v>5</v>
      </c>
      <c r="P141" s="116">
        <f>'Formato 6 a)'!B149</f>
        <v>0</v>
      </c>
      <c r="Q141" s="116">
        <f>'Formato 6 a)'!C149</f>
        <v>0</v>
      </c>
      <c r="R141" s="116">
        <f>'Formato 6 a)'!D149</f>
        <v>0</v>
      </c>
      <c r="S141" s="116">
        <f>'Formato 6 a)'!E149</f>
        <v>0</v>
      </c>
      <c r="T141" s="116">
        <f>'Formato 6 a)'!F149</f>
        <v>0</v>
      </c>
      <c r="U141" s="116">
        <f>'Formato 6 a)'!G149</f>
        <v>0</v>
      </c>
    </row>
    <row r="142" spans="1:21" x14ac:dyDescent="0.25">
      <c r="A142" s="540" t="str">
        <f t="shared" si="3"/>
        <v>6,1,2,9,0,0,0</v>
      </c>
      <c r="B142" s="116">
        <v>6</v>
      </c>
      <c r="C142" s="116">
        <v>1</v>
      </c>
      <c r="D142" s="116">
        <v>2</v>
      </c>
      <c r="E142" s="116">
        <v>9</v>
      </c>
      <c r="J142" s="116" t="s">
        <v>782</v>
      </c>
      <c r="P142" s="116">
        <f>'Formato 6 a)'!B150</f>
        <v>0</v>
      </c>
      <c r="Q142" s="116">
        <f>'Formato 6 a)'!C150</f>
        <v>0</v>
      </c>
      <c r="R142" s="116">
        <f>'Formato 6 a)'!D150</f>
        <v>0</v>
      </c>
      <c r="S142" s="116">
        <f>'Formato 6 a)'!E150</f>
        <v>0</v>
      </c>
      <c r="T142" s="116">
        <f>'Formato 6 a)'!F150</f>
        <v>0</v>
      </c>
      <c r="U142" s="116">
        <f>'Formato 6 a)'!G150</f>
        <v>0</v>
      </c>
    </row>
    <row r="143" spans="1:21" x14ac:dyDescent="0.25">
      <c r="A143" s="540" t="str">
        <f t="shared" si="3"/>
        <v>6,1,2,9,1,0,0</v>
      </c>
      <c r="B143" s="116">
        <v>6</v>
      </c>
      <c r="C143" s="116">
        <v>1</v>
      </c>
      <c r="D143" s="116">
        <v>2</v>
      </c>
      <c r="E143" s="116">
        <v>9</v>
      </c>
      <c r="F143" s="116">
        <v>1</v>
      </c>
      <c r="K143" s="116" t="s">
        <v>645</v>
      </c>
      <c r="P143" s="116">
        <f>'Formato 6 a)'!B151</f>
        <v>0</v>
      </c>
      <c r="Q143" s="116">
        <f>'Formato 6 a)'!C151</f>
        <v>0</v>
      </c>
      <c r="R143" s="116">
        <f>'Formato 6 a)'!D151</f>
        <v>0</v>
      </c>
      <c r="S143" s="116">
        <f>'Formato 6 a)'!E151</f>
        <v>0</v>
      </c>
      <c r="T143" s="116">
        <f>'Formato 6 a)'!F151</f>
        <v>0</v>
      </c>
      <c r="U143" s="116">
        <f>'Formato 6 a)'!G151</f>
        <v>0</v>
      </c>
    </row>
    <row r="144" spans="1:21" x14ac:dyDescent="0.25">
      <c r="A144" s="540" t="str">
        <f t="shared" si="3"/>
        <v>6,1,2,9,2,0,0</v>
      </c>
      <c r="B144" s="116">
        <v>6</v>
      </c>
      <c r="C144" s="116">
        <v>1</v>
      </c>
      <c r="D144" s="116">
        <v>2</v>
      </c>
      <c r="E144" s="116">
        <v>9</v>
      </c>
      <c r="F144" s="116">
        <v>2</v>
      </c>
      <c r="K144" s="116" t="s">
        <v>26</v>
      </c>
      <c r="P144" s="116">
        <f>'Formato 6 a)'!B152</f>
        <v>0</v>
      </c>
      <c r="Q144" s="116">
        <f>'Formato 6 a)'!C152</f>
        <v>0</v>
      </c>
      <c r="R144" s="116">
        <f>'Formato 6 a)'!D152</f>
        <v>0</v>
      </c>
      <c r="S144" s="116">
        <f>'Formato 6 a)'!E152</f>
        <v>0</v>
      </c>
      <c r="T144" s="116">
        <f>'Formato 6 a)'!F152</f>
        <v>0</v>
      </c>
      <c r="U144" s="116">
        <f>'Formato 6 a)'!G152</f>
        <v>0</v>
      </c>
    </row>
    <row r="145" spans="1:21" x14ac:dyDescent="0.25">
      <c r="A145" s="540" t="str">
        <f t="shared" si="3"/>
        <v>6,1,2,9,3,0,0</v>
      </c>
      <c r="B145" s="116">
        <v>6</v>
      </c>
      <c r="C145" s="116">
        <v>1</v>
      </c>
      <c r="D145" s="116">
        <v>2</v>
      </c>
      <c r="E145" s="116">
        <v>9</v>
      </c>
      <c r="F145" s="116">
        <v>3</v>
      </c>
      <c r="K145" s="116" t="s">
        <v>27</v>
      </c>
      <c r="P145" s="116">
        <f>'Formato 6 a)'!B153</f>
        <v>0</v>
      </c>
      <c r="Q145" s="116">
        <f>'Formato 6 a)'!C153</f>
        <v>0</v>
      </c>
      <c r="R145" s="116">
        <f>'Formato 6 a)'!D153</f>
        <v>0</v>
      </c>
      <c r="S145" s="116">
        <f>'Formato 6 a)'!E153</f>
        <v>0</v>
      </c>
      <c r="T145" s="116">
        <f>'Formato 6 a)'!F153</f>
        <v>0</v>
      </c>
      <c r="U145" s="116">
        <f>'Formato 6 a)'!G153</f>
        <v>0</v>
      </c>
    </row>
    <row r="146" spans="1:21" x14ac:dyDescent="0.25">
      <c r="A146" s="540" t="str">
        <f t="shared" si="3"/>
        <v>6,1,2,9,4,0,0</v>
      </c>
      <c r="B146" s="116">
        <v>6</v>
      </c>
      <c r="C146" s="116">
        <v>1</v>
      </c>
      <c r="D146" s="116">
        <v>2</v>
      </c>
      <c r="E146" s="116">
        <v>9</v>
      </c>
      <c r="F146" s="116">
        <v>4</v>
      </c>
      <c r="K146" s="116" t="s">
        <v>28</v>
      </c>
      <c r="P146" s="116">
        <f>'Formato 6 a)'!B154</f>
        <v>0</v>
      </c>
      <c r="Q146" s="116">
        <f>'Formato 6 a)'!C154</f>
        <v>0</v>
      </c>
      <c r="R146" s="116">
        <f>'Formato 6 a)'!D154</f>
        <v>0</v>
      </c>
      <c r="S146" s="116">
        <f>'Formato 6 a)'!E154</f>
        <v>0</v>
      </c>
      <c r="T146" s="116">
        <f>'Formato 6 a)'!F154</f>
        <v>0</v>
      </c>
      <c r="U146" s="116">
        <f>'Formato 6 a)'!G154</f>
        <v>0</v>
      </c>
    </row>
    <row r="147" spans="1:21" x14ac:dyDescent="0.25">
      <c r="A147" s="540" t="str">
        <f t="shared" si="3"/>
        <v>6,1,2,9,5,0,0</v>
      </c>
      <c r="B147" s="116">
        <v>6</v>
      </c>
      <c r="C147" s="116">
        <v>1</v>
      </c>
      <c r="D147" s="116">
        <v>2</v>
      </c>
      <c r="E147" s="116">
        <v>9</v>
      </c>
      <c r="F147" s="116">
        <v>5</v>
      </c>
      <c r="K147" s="116" t="s">
        <v>29</v>
      </c>
      <c r="P147" s="116">
        <f>'Formato 6 a)'!B155</f>
        <v>0</v>
      </c>
      <c r="Q147" s="116">
        <f>'Formato 6 a)'!C155</f>
        <v>0</v>
      </c>
      <c r="R147" s="116">
        <f>'Formato 6 a)'!D155</f>
        <v>0</v>
      </c>
      <c r="S147" s="116">
        <f>'Formato 6 a)'!E155</f>
        <v>0</v>
      </c>
      <c r="T147" s="116">
        <f>'Formato 6 a)'!F155</f>
        <v>0</v>
      </c>
      <c r="U147" s="116">
        <f>'Formato 6 a)'!G155</f>
        <v>0</v>
      </c>
    </row>
    <row r="148" spans="1:21" x14ac:dyDescent="0.25">
      <c r="A148" s="540" t="str">
        <f t="shared" si="3"/>
        <v>6,1,2,9,6,0,0</v>
      </c>
      <c r="B148" s="116">
        <v>6</v>
      </c>
      <c r="C148" s="116">
        <v>1</v>
      </c>
      <c r="D148" s="116">
        <v>2</v>
      </c>
      <c r="E148" s="116">
        <v>9</v>
      </c>
      <c r="F148" s="116">
        <v>6</v>
      </c>
      <c r="K148" s="116" t="s">
        <v>30</v>
      </c>
      <c r="P148" s="116">
        <f>'Formato 6 a)'!B156</f>
        <v>0</v>
      </c>
      <c r="Q148" s="116">
        <f>'Formato 6 a)'!C156</f>
        <v>0</v>
      </c>
      <c r="R148" s="116">
        <f>'Formato 6 a)'!D156</f>
        <v>0</v>
      </c>
      <c r="S148" s="116">
        <f>'Formato 6 a)'!E156</f>
        <v>0</v>
      </c>
      <c r="T148" s="116">
        <f>'Formato 6 a)'!F156</f>
        <v>0</v>
      </c>
      <c r="U148" s="116">
        <f>'Formato 6 a)'!G156</f>
        <v>0</v>
      </c>
    </row>
    <row r="149" spans="1:21" x14ac:dyDescent="0.25">
      <c r="A149" s="540" t="str">
        <f t="shared" si="3"/>
        <v>6,1,2,9,7,0,0</v>
      </c>
      <c r="B149" s="116">
        <v>6</v>
      </c>
      <c r="C149" s="116">
        <v>1</v>
      </c>
      <c r="D149" s="116">
        <v>2</v>
      </c>
      <c r="E149" s="116">
        <v>9</v>
      </c>
      <c r="F149" s="116">
        <v>7</v>
      </c>
      <c r="K149" s="116" t="s">
        <v>647</v>
      </c>
      <c r="P149" s="116">
        <f>'Formato 6 a)'!B157</f>
        <v>0</v>
      </c>
      <c r="Q149" s="116">
        <f>'Formato 6 a)'!C157</f>
        <v>0</v>
      </c>
      <c r="R149" s="116">
        <f>'Formato 6 a)'!D157</f>
        <v>0</v>
      </c>
      <c r="S149" s="116">
        <f>'Formato 6 a)'!E157</f>
        <v>0</v>
      </c>
      <c r="T149" s="116">
        <f>'Formato 6 a)'!F157</f>
        <v>0</v>
      </c>
      <c r="U149" s="116">
        <f>'Formato 6 a)'!G157</f>
        <v>0</v>
      </c>
    </row>
    <row r="150" spans="1:21" x14ac:dyDescent="0.25">
      <c r="A150" s="540" t="str">
        <f t="shared" si="3"/>
        <v>6,1,3,10,0,0,0</v>
      </c>
      <c r="B150" s="116">
        <v>6</v>
      </c>
      <c r="C150" s="116">
        <v>1</v>
      </c>
      <c r="D150" s="116">
        <v>3</v>
      </c>
      <c r="E150" s="116">
        <v>10</v>
      </c>
      <c r="I150" s="116" t="s">
        <v>4052</v>
      </c>
      <c r="P150" s="116">
        <f>'Formato 6 a)'!B159</f>
        <v>25047887.580000002</v>
      </c>
      <c r="Q150" s="116">
        <f>'Formato 6 a)'!C159</f>
        <v>1260446.6499999999</v>
      </c>
      <c r="R150" s="116">
        <f>'Formato 6 a)'!D159</f>
        <v>26308334.230000004</v>
      </c>
      <c r="S150" s="116">
        <f>'Formato 6 a)'!E159</f>
        <v>8818431.129999999</v>
      </c>
      <c r="T150" s="116">
        <f>'Formato 6 a)'!F159</f>
        <v>8818431.129999999</v>
      </c>
      <c r="U150" s="116">
        <f>'Formato 6 a)'!G159</f>
        <v>17489903.099999998</v>
      </c>
    </row>
  </sheetData>
  <sheetProtection algorithmName="SHA-512" hashValue="bE22ozB/2AdfGc/UUx+Zdg/K7nQ9WzgY/Z26kmbEWLCMbg3R+/eYxnIXfXryVpWWe0MG+BHBZuY9qE71BfYxJQ==" saltValue="/m0HQY5GbdY+GcDctyDqGg==" spinCount="100000" sheet="1" objects="1" scenarios="1"/>
  <pageMargins left="0.7" right="0.7" top="0.75" bottom="0.75" header="0.3" footer="0.3"/>
  <pageSetup paperSize="9" orientation="portrait" horizontalDpi="360" verticalDpi="36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E9F04-C835-4700-8060-A1DA39404955}">
  <sheetPr codeName="Hoja71">
    <pageSetUpPr fitToPage="1"/>
  </sheetPr>
  <dimension ref="A1:G31"/>
  <sheetViews>
    <sheetView showGridLines="0" zoomScale="90" zoomScaleNormal="90" workbookViewId="0">
      <selection activeCell="B10" sqref="B10:G10"/>
    </sheetView>
  </sheetViews>
  <sheetFormatPr baseColWidth="10" defaultColWidth="0" defaultRowHeight="15" customHeight="1" zeroHeight="1" x14ac:dyDescent="0.25"/>
  <cols>
    <col min="1" max="1" width="69.1640625" style="116" customWidth="1"/>
    <col min="2" max="6" width="24.1640625" style="116" customWidth="1"/>
    <col min="7" max="7" width="21.33203125" style="116" customWidth="1"/>
    <col min="8" max="16384" width="12.5" style="116" hidden="1"/>
  </cols>
  <sheetData>
    <row r="1" spans="1:7" ht="56.25" customHeight="1" x14ac:dyDescent="0.25">
      <c r="A1" s="829" t="s">
        <v>4053</v>
      </c>
      <c r="B1" s="829"/>
      <c r="C1" s="829"/>
      <c r="D1" s="829"/>
      <c r="E1" s="829"/>
      <c r="F1" s="829"/>
      <c r="G1" s="829"/>
    </row>
    <row r="2" spans="1:7" x14ac:dyDescent="0.25">
      <c r="A2" s="810" t="str">
        <f>ENTE_PUBLICO_A</f>
        <v>INSTITUTO MUNICIPAL DE VIVIENDA DE IRAPUATO, GTO., Gobierno del Estado de Guanajuato (a)</v>
      </c>
      <c r="B2" s="811"/>
      <c r="C2" s="811"/>
      <c r="D2" s="811"/>
      <c r="E2" s="811"/>
      <c r="F2" s="811"/>
      <c r="G2" s="812"/>
    </row>
    <row r="3" spans="1:7" x14ac:dyDescent="0.25">
      <c r="A3" s="813" t="s">
        <v>3964</v>
      </c>
      <c r="B3" s="814"/>
      <c r="C3" s="814"/>
      <c r="D3" s="814"/>
      <c r="E3" s="814"/>
      <c r="F3" s="814"/>
      <c r="G3" s="815"/>
    </row>
    <row r="4" spans="1:7" x14ac:dyDescent="0.25">
      <c r="A4" s="813" t="s">
        <v>4054</v>
      </c>
      <c r="B4" s="814"/>
      <c r="C4" s="814"/>
      <c r="D4" s="814"/>
      <c r="E4" s="814"/>
      <c r="F4" s="814"/>
      <c r="G4" s="815"/>
    </row>
    <row r="5" spans="1:7" x14ac:dyDescent="0.25">
      <c r="A5" s="816" t="str">
        <f>TRIMESTRE</f>
        <v>Del 1 de enero al 31 de diciembre de 2021 (b)</v>
      </c>
      <c r="B5" s="817"/>
      <c r="C5" s="817"/>
      <c r="D5" s="817"/>
      <c r="E5" s="817"/>
      <c r="F5" s="817"/>
      <c r="G5" s="818"/>
    </row>
    <row r="6" spans="1:7" x14ac:dyDescent="0.25">
      <c r="A6" s="819" t="s">
        <v>3549</v>
      </c>
      <c r="B6" s="820"/>
      <c r="C6" s="820"/>
      <c r="D6" s="820"/>
      <c r="E6" s="820"/>
      <c r="F6" s="820"/>
      <c r="G6" s="821"/>
    </row>
    <row r="7" spans="1:7" x14ac:dyDescent="0.25">
      <c r="A7" s="825" t="s">
        <v>3551</v>
      </c>
      <c r="B7" s="827" t="s">
        <v>762</v>
      </c>
      <c r="C7" s="827"/>
      <c r="D7" s="827"/>
      <c r="E7" s="827"/>
      <c r="F7" s="827"/>
      <c r="G7" s="831" t="s">
        <v>3966</v>
      </c>
    </row>
    <row r="8" spans="1:7" ht="30" x14ac:dyDescent="0.25">
      <c r="A8" s="826"/>
      <c r="B8" s="619" t="s">
        <v>3967</v>
      </c>
      <c r="C8" s="575" t="s">
        <v>765</v>
      </c>
      <c r="D8" s="619" t="s">
        <v>738</v>
      </c>
      <c r="E8" s="619" t="s">
        <v>739</v>
      </c>
      <c r="F8" s="619" t="s">
        <v>766</v>
      </c>
      <c r="G8" s="830"/>
    </row>
    <row r="9" spans="1:7" x14ac:dyDescent="0.25">
      <c r="A9" s="620" t="s">
        <v>4055</v>
      </c>
      <c r="B9" s="640">
        <f>SUM(B10:GASTO_NE_FIN_01)</f>
        <v>25047887.579999998</v>
      </c>
      <c r="C9" s="640">
        <f>SUM(C10:GASTO_NE_FIN_02)</f>
        <v>1260446.6499999999</v>
      </c>
      <c r="D9" s="640">
        <f>SUM(D10:GASTO_NE_FIN_03)</f>
        <v>26308334.23</v>
      </c>
      <c r="E9" s="640">
        <f>SUM(E10:GASTO_NE_FIN_04)</f>
        <v>8818431.1300000008</v>
      </c>
      <c r="F9" s="640">
        <f>SUM(F10:GASTO_NE_FIN_05)</f>
        <v>8818431.1300000008</v>
      </c>
      <c r="G9" s="640">
        <f>SUM(G10:GASTO_NE_FIN_06)</f>
        <v>17489903.100000001</v>
      </c>
    </row>
    <row r="10" spans="1:7" s="528" customFormat="1" x14ac:dyDescent="0.25">
      <c r="A10" s="641" t="s">
        <v>4056</v>
      </c>
      <c r="B10" s="553">
        <v>25047887.579999998</v>
      </c>
      <c r="C10" s="553">
        <v>1260446.6499999999</v>
      </c>
      <c r="D10" s="553">
        <v>26308334.23</v>
      </c>
      <c r="E10" s="553">
        <v>8818431.1300000008</v>
      </c>
      <c r="F10" s="553">
        <v>8818431.1300000008</v>
      </c>
      <c r="G10" s="557">
        <v>17489903.100000001</v>
      </c>
    </row>
    <row r="11" spans="1:7" s="528" customFormat="1" x14ac:dyDescent="0.25">
      <c r="A11" s="641" t="s">
        <v>4057</v>
      </c>
      <c r="B11" s="552"/>
      <c r="C11" s="552"/>
      <c r="D11" s="552"/>
      <c r="E11" s="552"/>
      <c r="F11" s="552"/>
      <c r="G11" s="565"/>
    </row>
    <row r="12" spans="1:7" s="528" customFormat="1" x14ac:dyDescent="0.25">
      <c r="A12" s="641" t="s">
        <v>4058</v>
      </c>
      <c r="B12" s="552"/>
      <c r="C12" s="552"/>
      <c r="D12" s="552"/>
      <c r="E12" s="552"/>
      <c r="F12" s="552"/>
      <c r="G12" s="565"/>
    </row>
    <row r="13" spans="1:7" s="528" customFormat="1" x14ac:dyDescent="0.25">
      <c r="A13" s="641" t="s">
        <v>4059</v>
      </c>
      <c r="B13" s="552"/>
      <c r="C13" s="552"/>
      <c r="D13" s="552"/>
      <c r="E13" s="552"/>
      <c r="F13" s="552"/>
      <c r="G13" s="565"/>
    </row>
    <row r="14" spans="1:7" s="528" customFormat="1" x14ac:dyDescent="0.25">
      <c r="A14" s="641" t="s">
        <v>4060</v>
      </c>
      <c r="B14" s="552"/>
      <c r="C14" s="552"/>
      <c r="D14" s="552"/>
      <c r="E14" s="552"/>
      <c r="F14" s="552"/>
      <c r="G14" s="565"/>
    </row>
    <row r="15" spans="1:7" s="528" customFormat="1" x14ac:dyDescent="0.25">
      <c r="A15" s="641" t="s">
        <v>4061</v>
      </c>
      <c r="B15" s="552"/>
      <c r="C15" s="552"/>
      <c r="D15" s="552"/>
      <c r="E15" s="552"/>
      <c r="F15" s="552"/>
      <c r="G15" s="565"/>
    </row>
    <row r="16" spans="1:7" s="528" customFormat="1" x14ac:dyDescent="0.25">
      <c r="A16" s="641" t="s">
        <v>4062</v>
      </c>
      <c r="B16" s="552"/>
      <c r="C16" s="552"/>
      <c r="D16" s="552"/>
      <c r="E16" s="552"/>
      <c r="F16" s="552"/>
      <c r="G16" s="565"/>
    </row>
    <row r="17" spans="1:7" s="528" customFormat="1" x14ac:dyDescent="0.25">
      <c r="A17" s="641" t="s">
        <v>4063</v>
      </c>
      <c r="B17" s="552"/>
      <c r="C17" s="552"/>
      <c r="D17" s="552"/>
      <c r="E17" s="552"/>
      <c r="F17" s="552"/>
      <c r="G17" s="565"/>
    </row>
    <row r="18" spans="1:7" x14ac:dyDescent="0.25">
      <c r="A18" s="585" t="s">
        <v>3716</v>
      </c>
      <c r="B18" s="549"/>
      <c r="C18" s="549"/>
      <c r="D18" s="549"/>
      <c r="E18" s="549"/>
      <c r="F18" s="549"/>
      <c r="G18" s="549"/>
    </row>
    <row r="19" spans="1:7" s="528" customFormat="1" x14ac:dyDescent="0.25">
      <c r="A19" s="559" t="s">
        <v>4064</v>
      </c>
      <c r="B19" s="560">
        <f>SUM(B20:GASTO_E_FIN_01)</f>
        <v>0</v>
      </c>
      <c r="C19" s="560">
        <f>SUM(C20:GASTO_E_FIN_02)</f>
        <v>0</v>
      </c>
      <c r="D19" s="560">
        <f>SUM(D20:GASTO_E_FIN_03)</f>
        <v>0</v>
      </c>
      <c r="E19" s="560">
        <f>SUM(E20:GASTO_E_FIN_04)</f>
        <v>0</v>
      </c>
      <c r="F19" s="560">
        <f>SUM(F20:GASTO_E_FIN_05)</f>
        <v>0</v>
      </c>
      <c r="G19" s="560">
        <f>SUM(G20:GASTO_E_FIN_06)</f>
        <v>0</v>
      </c>
    </row>
    <row r="20" spans="1:7" s="528" customFormat="1" x14ac:dyDescent="0.25">
      <c r="A20" s="641" t="s">
        <v>4056</v>
      </c>
      <c r="B20" s="552"/>
      <c r="C20" s="552"/>
      <c r="D20" s="552"/>
      <c r="E20" s="552"/>
      <c r="F20" s="552"/>
      <c r="G20" s="552"/>
    </row>
    <row r="21" spans="1:7" s="528" customFormat="1" x14ac:dyDescent="0.25">
      <c r="A21" s="641" t="s">
        <v>4057</v>
      </c>
      <c r="B21" s="552"/>
      <c r="C21" s="552"/>
      <c r="D21" s="552"/>
      <c r="E21" s="552"/>
      <c r="F21" s="552"/>
      <c r="G21" s="552"/>
    </row>
    <row r="22" spans="1:7" s="528" customFormat="1" x14ac:dyDescent="0.25">
      <c r="A22" s="641" t="s">
        <v>4058</v>
      </c>
      <c r="B22" s="552"/>
      <c r="C22" s="552"/>
      <c r="D22" s="552"/>
      <c r="E22" s="552"/>
      <c r="F22" s="552"/>
      <c r="G22" s="552"/>
    </row>
    <row r="23" spans="1:7" s="528" customFormat="1" x14ac:dyDescent="0.25">
      <c r="A23" s="641" t="s">
        <v>4059</v>
      </c>
      <c r="B23" s="552"/>
      <c r="C23" s="552"/>
      <c r="D23" s="552"/>
      <c r="E23" s="552"/>
      <c r="F23" s="552"/>
      <c r="G23" s="552"/>
    </row>
    <row r="24" spans="1:7" s="528" customFormat="1" x14ac:dyDescent="0.25">
      <c r="A24" s="641" t="s">
        <v>4060</v>
      </c>
      <c r="B24" s="552"/>
      <c r="C24" s="552"/>
      <c r="D24" s="552"/>
      <c r="E24" s="552"/>
      <c r="F24" s="552"/>
      <c r="G24" s="552"/>
    </row>
    <row r="25" spans="1:7" s="528" customFormat="1" x14ac:dyDescent="0.25">
      <c r="A25" s="641" t="s">
        <v>4061</v>
      </c>
      <c r="B25" s="552"/>
      <c r="C25" s="552"/>
      <c r="D25" s="552"/>
      <c r="E25" s="552"/>
      <c r="F25" s="552"/>
      <c r="G25" s="552"/>
    </row>
    <row r="26" spans="1:7" s="528" customFormat="1" x14ac:dyDescent="0.25">
      <c r="A26" s="641" t="s">
        <v>4062</v>
      </c>
      <c r="B26" s="552"/>
      <c r="C26" s="552"/>
      <c r="D26" s="552"/>
      <c r="E26" s="552"/>
      <c r="F26" s="552"/>
      <c r="G26" s="552"/>
    </row>
    <row r="27" spans="1:7" s="528" customFormat="1" x14ac:dyDescent="0.25">
      <c r="A27" s="641" t="s">
        <v>4063</v>
      </c>
      <c r="B27" s="552"/>
      <c r="C27" s="552"/>
      <c r="D27" s="552"/>
      <c r="E27" s="552"/>
      <c r="F27" s="552"/>
      <c r="G27" s="552"/>
    </row>
    <row r="28" spans="1:7" x14ac:dyDescent="0.25">
      <c r="A28" s="585" t="s">
        <v>3716</v>
      </c>
      <c r="B28" s="549"/>
      <c r="C28" s="549"/>
      <c r="D28" s="549"/>
      <c r="E28" s="549"/>
      <c r="F28" s="549"/>
      <c r="G28" s="549"/>
    </row>
    <row r="29" spans="1:7" x14ac:dyDescent="0.25">
      <c r="A29" s="559" t="s">
        <v>4046</v>
      </c>
      <c r="B29" s="560">
        <f>GASTO_NE_T1+GASTO_E_T1</f>
        <v>25047887.579999998</v>
      </c>
      <c r="C29" s="560">
        <f>GASTO_NE_T2+GASTO_E_T2</f>
        <v>1260446.6499999999</v>
      </c>
      <c r="D29" s="560">
        <f>GASTO_NE_T3+GASTO_E_T3</f>
        <v>26308334.23</v>
      </c>
      <c r="E29" s="560">
        <f>GASTO_NE_T4+GASTO_E_T4</f>
        <v>8818431.1300000008</v>
      </c>
      <c r="F29" s="560">
        <f>GASTO_NE_T5+GASTO_E_T5</f>
        <v>8818431.1300000008</v>
      </c>
      <c r="G29" s="560">
        <f>GASTO_NE_T6+GASTO_E_T6</f>
        <v>17489903.100000001</v>
      </c>
    </row>
    <row r="30" spans="1:7" x14ac:dyDescent="0.25">
      <c r="A30" s="597"/>
      <c r="B30" s="570"/>
      <c r="C30" s="570"/>
      <c r="D30" s="570"/>
      <c r="E30" s="570"/>
      <c r="F30" s="570"/>
      <c r="G30" s="642"/>
    </row>
    <row r="31" spans="1:7" hidden="1" x14ac:dyDescent="0.25">
      <c r="A31" s="643"/>
    </row>
  </sheetData>
  <sheetProtection password="9ECF" sheet="1" objects="1" scenarios="1" insertRows="0" deleteRows="0"/>
  <mergeCells count="9">
    <mergeCell ref="A6:G6"/>
    <mergeCell ref="A7:A8"/>
    <mergeCell ref="B7:F7"/>
    <mergeCell ref="G7:G8"/>
    <mergeCell ref="A1:G1"/>
    <mergeCell ref="A2:G2"/>
    <mergeCell ref="A3:G3"/>
    <mergeCell ref="A4:G4"/>
    <mergeCell ref="A5:G5"/>
  </mergeCells>
  <dataValidations count="1">
    <dataValidation type="decimal" allowBlank="1" showInputMessage="1" showErrorMessage="1" sqref="B9:G29" xr:uid="{00000000-0002-0000-4000-000000000000}">
      <formula1>-1.79769313486231E+100</formula1>
      <formula2>1.79769313486231E+100</formula2>
    </dataValidation>
  </dataValidations>
  <pageMargins left="0.70866141732283472" right="0.70866141732283472" top="0.74803149606299213" bottom="0.74803149606299213" header="0.31496062992125984" footer="0.31496062992125984"/>
  <pageSetup scale="67"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303682-8D93-4068-8660-C0A269DCE5BF}">
  <sheetPr codeName="Hoja17"/>
  <dimension ref="A1:Y150"/>
  <sheetViews>
    <sheetView workbookViewId="0">
      <selection activeCell="C5" sqref="C5"/>
    </sheetView>
  </sheetViews>
  <sheetFormatPr baseColWidth="10" defaultColWidth="13.33203125" defaultRowHeight="15" customHeight="1" x14ac:dyDescent="0.25"/>
  <cols>
    <col min="1" max="1" width="12.1640625" style="116" bestFit="1" customWidth="1"/>
    <col min="2" max="14" width="3.5" style="116" customWidth="1"/>
    <col min="15" max="15" width="18.1640625" style="116" customWidth="1"/>
    <col min="16" max="16" width="13.33203125" style="116" customWidth="1"/>
    <col min="17" max="17" width="14.83203125" style="116" customWidth="1"/>
    <col min="18" max="18" width="13.1640625" style="116" bestFit="1" customWidth="1"/>
    <col min="19" max="19" width="13.33203125" style="116" customWidth="1"/>
    <col min="20" max="20" width="12.83203125" style="116" bestFit="1" customWidth="1"/>
    <col min="21" max="21" width="11.6640625" style="116" bestFit="1" customWidth="1"/>
    <col min="22" max="22" width="24.1640625" style="116" bestFit="1" customWidth="1"/>
    <col min="23" max="23" width="17.5" style="116" bestFit="1" customWidth="1"/>
    <col min="24" max="24" width="31.83203125" style="116" bestFit="1" customWidth="1"/>
    <col min="25" max="25" width="18.6640625" style="116" bestFit="1" customWidth="1"/>
    <col min="26" max="26" width="13.33203125" style="116" customWidth="1"/>
    <col min="27" max="16384" width="13.33203125" style="116"/>
  </cols>
  <sheetData>
    <row r="1" spans="1:25" x14ac:dyDescent="0.25">
      <c r="A1" s="116" t="s">
        <v>3662</v>
      </c>
      <c r="B1" s="116" t="s">
        <v>3663</v>
      </c>
      <c r="C1" s="116" t="s">
        <v>3664</v>
      </c>
      <c r="D1" s="116" t="s">
        <v>3665</v>
      </c>
      <c r="E1" s="116" t="s">
        <v>3666</v>
      </c>
      <c r="F1" s="116" t="s">
        <v>3667</v>
      </c>
      <c r="G1" s="116" t="s">
        <v>3668</v>
      </c>
      <c r="H1" s="116" t="s">
        <v>3669</v>
      </c>
      <c r="I1" s="116" t="s">
        <v>3670</v>
      </c>
      <c r="P1" s="116" t="s">
        <v>4047</v>
      </c>
      <c r="Q1" s="116" t="s">
        <v>3920</v>
      </c>
      <c r="R1" s="116" t="s">
        <v>3921</v>
      </c>
      <c r="S1" s="116" t="s">
        <v>3822</v>
      </c>
      <c r="T1" s="116" t="s">
        <v>4048</v>
      </c>
      <c r="U1" s="116" t="s">
        <v>4049</v>
      </c>
    </row>
    <row r="2" spans="1:25" x14ac:dyDescent="0.25">
      <c r="A2" s="116" t="str">
        <f>IF(LEN(CLEAN(B2))=0,"0",B2)&amp;","&amp;IF(LEN(CLEAN(C2))=0,"0",C2)&amp;","&amp;IF(LEN(CLEAN(D2))=0,"0",D2)&amp;","&amp;IF(LEN(CLEAN(E2))=0,"0",E2)&amp;","&amp;IF(LEN(CLEAN(F2))=0,"0",F2)&amp;","&amp;IF(LEN(CLEAN(G2))=0,"0",G2)&amp;","&amp;IF(LEN(CLEAN(H2))=0,"0",H2)</f>
        <v>6,2,1,0,0,0,0</v>
      </c>
      <c r="B2" s="116">
        <v>6</v>
      </c>
      <c r="C2" s="116">
        <v>2</v>
      </c>
      <c r="D2" s="116">
        <v>1</v>
      </c>
      <c r="I2" s="116" t="s">
        <v>3829</v>
      </c>
      <c r="P2" s="572">
        <f>GASTO_NE_T1</f>
        <v>25047887.579999998</v>
      </c>
      <c r="Q2" s="572">
        <f>GASTO_NE_T2</f>
        <v>1260446.6499999999</v>
      </c>
      <c r="R2" s="572">
        <f>GASTO_NE_T3</f>
        <v>26308334.23</v>
      </c>
      <c r="S2" s="572">
        <f>GASTO_NE_T4</f>
        <v>8818431.1300000008</v>
      </c>
      <c r="T2" s="572">
        <f>GASTO_NE_T5</f>
        <v>8818431.1300000008</v>
      </c>
      <c r="U2" s="572">
        <f>GASTO_NE_T6</f>
        <v>17489903.100000001</v>
      </c>
    </row>
    <row r="3" spans="1:25" x14ac:dyDescent="0.25">
      <c r="A3" s="116" t="str">
        <f t="shared" ref="A3:A4" si="0">IF(LEN(CLEAN(B3))=0,"0",B3)&amp;","&amp;IF(LEN(CLEAN(C3))=0,"0",C3)&amp;","&amp;IF(LEN(CLEAN(D3))=0,"0",D3)&amp;","&amp;IF(LEN(CLEAN(E3))=0,"0",E3)&amp;","&amp;IF(LEN(CLEAN(F3))=0,"0",F3)&amp;","&amp;IF(LEN(CLEAN(G3))=0,"0",G3)&amp;","&amp;IF(LEN(CLEAN(H3))=0,"0",H3)</f>
        <v>6,2,2,0,0,0,0</v>
      </c>
      <c r="B3" s="116">
        <v>6</v>
      </c>
      <c r="C3" s="116">
        <v>2</v>
      </c>
      <c r="D3" s="116">
        <v>2</v>
      </c>
      <c r="I3" s="116" t="s">
        <v>3830</v>
      </c>
      <c r="P3" s="572">
        <f>GASTO_E_T1</f>
        <v>0</v>
      </c>
      <c r="Q3" s="572">
        <f>GASTO_E_T2</f>
        <v>0</v>
      </c>
      <c r="R3" s="572">
        <f>GASTO_E_T3</f>
        <v>0</v>
      </c>
      <c r="S3" s="572">
        <f>GASTO_E_T4</f>
        <v>0</v>
      </c>
      <c r="T3" s="572">
        <f>GASTO_E_T5</f>
        <v>0</v>
      </c>
      <c r="U3" s="572">
        <f>GASTO_E_T6</f>
        <v>0</v>
      </c>
      <c r="V3" s="572"/>
    </row>
    <row r="4" spans="1:25" x14ac:dyDescent="0.25">
      <c r="A4" s="116" t="str">
        <f t="shared" si="0"/>
        <v>6,2,3,0,0,0,0</v>
      </c>
      <c r="B4" s="116">
        <v>6</v>
      </c>
      <c r="C4" s="116">
        <v>2</v>
      </c>
      <c r="D4" s="116">
        <v>3</v>
      </c>
      <c r="I4" s="116" t="s">
        <v>4052</v>
      </c>
      <c r="P4" s="572">
        <f>TOTAL_E_T1</f>
        <v>25047887.579999998</v>
      </c>
      <c r="Q4" s="572">
        <f>TOTAL_E_T2</f>
        <v>1260446.6499999999</v>
      </c>
      <c r="R4" s="572">
        <f>TOTAL_E_T3</f>
        <v>26308334.23</v>
      </c>
      <c r="S4" s="572">
        <f>TOTAL_E_T4</f>
        <v>8818431.1300000008</v>
      </c>
      <c r="T4" s="572">
        <f>TOTAL_E_T5</f>
        <v>8818431.1300000008</v>
      </c>
      <c r="U4" s="572">
        <f>TOTAL_E_T6</f>
        <v>17489903.100000001</v>
      </c>
      <c r="V4" s="572"/>
    </row>
    <row r="5" spans="1:25" x14ac:dyDescent="0.25">
      <c r="A5" s="540"/>
      <c r="P5" s="572"/>
      <c r="Q5" s="572"/>
      <c r="R5" s="572"/>
      <c r="S5" s="572"/>
      <c r="T5" s="572"/>
      <c r="U5" s="572"/>
      <c r="V5" s="572"/>
    </row>
    <row r="6" spans="1:25" x14ac:dyDescent="0.25">
      <c r="A6" s="540"/>
      <c r="P6" s="572"/>
      <c r="Q6" s="572"/>
      <c r="R6" s="572"/>
      <c r="S6" s="572"/>
      <c r="T6" s="572"/>
      <c r="U6" s="572"/>
      <c r="V6" s="572"/>
    </row>
    <row r="7" spans="1:25" x14ac:dyDescent="0.25">
      <c r="A7" s="540"/>
      <c r="P7" s="572"/>
      <c r="Q7" s="572"/>
      <c r="R7" s="572"/>
      <c r="S7" s="572"/>
      <c r="T7" s="572"/>
      <c r="U7" s="572"/>
      <c r="V7" s="572"/>
      <c r="W7" s="572"/>
      <c r="X7" s="572"/>
      <c r="Y7" s="572"/>
    </row>
    <row r="8" spans="1:25" x14ac:dyDescent="0.25">
      <c r="A8" s="540"/>
      <c r="P8" s="572"/>
      <c r="Q8" s="572"/>
      <c r="R8" s="572"/>
      <c r="S8" s="572"/>
      <c r="T8" s="572"/>
      <c r="U8" s="572"/>
    </row>
    <row r="9" spans="1:25" x14ac:dyDescent="0.25">
      <c r="A9" s="540"/>
      <c r="P9" s="572"/>
      <c r="Q9" s="572"/>
      <c r="R9" s="572"/>
      <c r="S9" s="572"/>
      <c r="T9" s="572"/>
      <c r="U9" s="572"/>
    </row>
    <row r="10" spans="1:25" x14ac:dyDescent="0.25">
      <c r="A10" s="540"/>
      <c r="P10" s="572"/>
      <c r="Q10" s="572"/>
      <c r="R10" s="572"/>
      <c r="S10" s="572"/>
      <c r="T10" s="572"/>
      <c r="U10" s="572"/>
    </row>
    <row r="11" spans="1:25" x14ac:dyDescent="0.25">
      <c r="A11" s="540"/>
      <c r="P11" s="572"/>
      <c r="Q11" s="572"/>
      <c r="R11" s="572"/>
      <c r="S11" s="572"/>
      <c r="T11" s="572"/>
      <c r="U11" s="572"/>
    </row>
    <row r="12" spans="1:25" x14ac:dyDescent="0.25">
      <c r="A12" s="540"/>
      <c r="N12" s="618"/>
      <c r="P12" s="572"/>
      <c r="Q12" s="572"/>
      <c r="R12" s="572"/>
      <c r="S12" s="572"/>
      <c r="T12" s="572"/>
      <c r="U12" s="572"/>
    </row>
    <row r="13" spans="1:25" x14ac:dyDescent="0.25">
      <c r="A13" s="540"/>
      <c r="P13" s="572"/>
      <c r="Q13" s="572"/>
      <c r="R13" s="572"/>
      <c r="S13" s="572"/>
      <c r="T13" s="572"/>
      <c r="U13" s="572"/>
    </row>
    <row r="14" spans="1:25" x14ac:dyDescent="0.25">
      <c r="A14" s="540"/>
      <c r="P14" s="572"/>
      <c r="Q14" s="572"/>
      <c r="R14" s="572"/>
      <c r="S14" s="572"/>
      <c r="T14" s="572"/>
      <c r="U14" s="572"/>
    </row>
    <row r="15" spans="1:25" x14ac:dyDescent="0.25">
      <c r="A15" s="540"/>
      <c r="P15" s="572"/>
      <c r="Q15" s="572"/>
      <c r="R15" s="572"/>
      <c r="S15" s="572"/>
      <c r="T15" s="572"/>
      <c r="U15" s="572"/>
    </row>
    <row r="16" spans="1:25" x14ac:dyDescent="0.25">
      <c r="A16" s="540"/>
      <c r="P16" s="572"/>
      <c r="Q16" s="572"/>
      <c r="R16" s="572"/>
      <c r="S16" s="572"/>
      <c r="T16" s="572"/>
      <c r="U16" s="572"/>
    </row>
    <row r="17" spans="1:21" x14ac:dyDescent="0.25">
      <c r="A17" s="540"/>
      <c r="P17" s="572"/>
      <c r="Q17" s="572"/>
      <c r="R17" s="572"/>
      <c r="S17" s="572"/>
      <c r="T17" s="572"/>
      <c r="U17" s="572"/>
    </row>
    <row r="18" spans="1:21" x14ac:dyDescent="0.25">
      <c r="A18" s="540"/>
      <c r="P18" s="572"/>
      <c r="Q18" s="572"/>
      <c r="R18" s="572"/>
      <c r="S18" s="572"/>
      <c r="T18" s="572"/>
      <c r="U18" s="572"/>
    </row>
    <row r="19" spans="1:21" x14ac:dyDescent="0.25">
      <c r="A19" s="540"/>
      <c r="P19" s="572"/>
      <c r="Q19" s="572"/>
      <c r="R19" s="572"/>
      <c r="S19" s="572"/>
      <c r="T19" s="572"/>
      <c r="U19" s="572"/>
    </row>
    <row r="20" spans="1:21" x14ac:dyDescent="0.25">
      <c r="A20" s="540"/>
      <c r="P20" s="572"/>
      <c r="Q20" s="572"/>
      <c r="R20" s="572"/>
      <c r="S20" s="572"/>
      <c r="T20" s="572"/>
      <c r="U20" s="572"/>
    </row>
    <row r="21" spans="1:21" x14ac:dyDescent="0.25">
      <c r="A21" s="540"/>
      <c r="P21" s="572"/>
      <c r="Q21" s="572"/>
      <c r="R21" s="572"/>
      <c r="S21" s="572"/>
      <c r="T21" s="572"/>
      <c r="U21" s="572"/>
    </row>
    <row r="22" spans="1:21" x14ac:dyDescent="0.25">
      <c r="A22" s="540"/>
      <c r="P22" s="572"/>
      <c r="Q22" s="572"/>
      <c r="R22" s="572"/>
      <c r="S22" s="572"/>
      <c r="T22" s="572"/>
      <c r="U22" s="572"/>
    </row>
    <row r="23" spans="1:21" x14ac:dyDescent="0.25">
      <c r="A23" s="540"/>
      <c r="P23" s="572"/>
      <c r="Q23" s="572"/>
      <c r="R23" s="572"/>
      <c r="S23" s="572"/>
      <c r="T23" s="572"/>
      <c r="U23" s="572"/>
    </row>
    <row r="24" spans="1:21" x14ac:dyDescent="0.25">
      <c r="A24" s="540"/>
      <c r="P24" s="572"/>
      <c r="Q24" s="572"/>
      <c r="R24" s="572"/>
      <c r="S24" s="572"/>
      <c r="T24" s="572"/>
      <c r="U24" s="572"/>
    </row>
    <row r="25" spans="1:21" x14ac:dyDescent="0.25">
      <c r="A25" s="540"/>
      <c r="P25" s="572"/>
      <c r="Q25" s="572"/>
      <c r="R25" s="572"/>
      <c r="S25" s="572"/>
      <c r="T25" s="572"/>
      <c r="U25" s="572"/>
    </row>
    <row r="26" spans="1:21" x14ac:dyDescent="0.25">
      <c r="A26" s="540"/>
      <c r="P26" s="572"/>
      <c r="Q26" s="572"/>
      <c r="R26" s="572"/>
      <c r="S26" s="572"/>
      <c r="T26" s="572"/>
      <c r="U26" s="572"/>
    </row>
    <row r="27" spans="1:21" x14ac:dyDescent="0.25">
      <c r="A27" s="540"/>
      <c r="P27" s="572"/>
      <c r="Q27" s="572"/>
      <c r="R27" s="572"/>
      <c r="S27" s="572"/>
      <c r="T27" s="572"/>
      <c r="U27" s="572"/>
    </row>
    <row r="28" spans="1:21" x14ac:dyDescent="0.25">
      <c r="A28" s="540"/>
      <c r="P28" s="572"/>
      <c r="Q28" s="572"/>
      <c r="R28" s="572"/>
      <c r="S28" s="572"/>
      <c r="T28" s="572"/>
      <c r="U28" s="572"/>
    </row>
    <row r="29" spans="1:21" x14ac:dyDescent="0.25">
      <c r="A29" s="540"/>
      <c r="P29" s="572"/>
      <c r="Q29" s="572"/>
      <c r="R29" s="572"/>
      <c r="S29" s="572"/>
      <c r="T29" s="572"/>
      <c r="U29" s="572"/>
    </row>
    <row r="30" spans="1:21" x14ac:dyDescent="0.25">
      <c r="A30" s="540"/>
      <c r="P30" s="572"/>
      <c r="Q30" s="572"/>
      <c r="R30" s="572"/>
      <c r="S30" s="572"/>
      <c r="T30" s="572"/>
      <c r="U30" s="572"/>
    </row>
    <row r="31" spans="1:21" x14ac:dyDescent="0.25">
      <c r="A31" s="540"/>
      <c r="P31" s="572"/>
      <c r="Q31" s="572"/>
      <c r="R31" s="572"/>
      <c r="S31" s="572"/>
      <c r="T31" s="572"/>
      <c r="U31" s="572"/>
    </row>
    <row r="32" spans="1:21" x14ac:dyDescent="0.25">
      <c r="A32" s="540"/>
      <c r="P32" s="572"/>
      <c r="Q32" s="572"/>
      <c r="R32" s="572"/>
      <c r="S32" s="572"/>
      <c r="T32" s="572"/>
      <c r="U32" s="572"/>
    </row>
    <row r="33" spans="1:21" x14ac:dyDescent="0.25">
      <c r="A33" s="540"/>
      <c r="P33" s="572"/>
      <c r="Q33" s="572"/>
      <c r="R33" s="572"/>
      <c r="S33" s="572"/>
      <c r="T33" s="572"/>
      <c r="U33" s="572"/>
    </row>
    <row r="34" spans="1:21" x14ac:dyDescent="0.25">
      <c r="A34" s="540"/>
      <c r="P34" s="572"/>
      <c r="Q34" s="572"/>
      <c r="R34" s="572"/>
      <c r="S34" s="572"/>
      <c r="T34" s="572"/>
      <c r="U34" s="572"/>
    </row>
    <row r="35" spans="1:21" x14ac:dyDescent="0.25">
      <c r="A35" s="540"/>
      <c r="P35" s="572"/>
      <c r="Q35" s="572"/>
      <c r="R35" s="572"/>
      <c r="S35" s="572"/>
      <c r="T35" s="572"/>
      <c r="U35" s="572"/>
    </row>
    <row r="36" spans="1:21" x14ac:dyDescent="0.25">
      <c r="A36" s="540"/>
      <c r="P36" s="572"/>
      <c r="Q36" s="572"/>
      <c r="R36" s="572"/>
      <c r="S36" s="572"/>
      <c r="T36" s="572"/>
      <c r="U36" s="572"/>
    </row>
    <row r="37" spans="1:21" x14ac:dyDescent="0.25">
      <c r="A37" s="540"/>
      <c r="P37" s="572"/>
      <c r="Q37" s="572"/>
      <c r="R37" s="572"/>
      <c r="S37" s="572"/>
      <c r="T37" s="572"/>
      <c r="U37" s="572"/>
    </row>
    <row r="38" spans="1:21" x14ac:dyDescent="0.25">
      <c r="A38" s="540"/>
      <c r="P38" s="572"/>
      <c r="Q38" s="572"/>
      <c r="R38" s="572"/>
      <c r="S38" s="572"/>
      <c r="T38" s="572"/>
      <c r="U38" s="572"/>
    </row>
    <row r="39" spans="1:21" x14ac:dyDescent="0.25">
      <c r="A39" s="540"/>
      <c r="P39" s="572"/>
      <c r="Q39" s="572"/>
      <c r="R39" s="572"/>
      <c r="S39" s="572"/>
      <c r="T39" s="572"/>
      <c r="U39" s="572"/>
    </row>
    <row r="40" spans="1:21" x14ac:dyDescent="0.25">
      <c r="A40" s="540"/>
      <c r="P40" s="572"/>
      <c r="Q40" s="572"/>
      <c r="R40" s="572"/>
      <c r="S40" s="572"/>
      <c r="T40" s="572"/>
      <c r="U40" s="572"/>
    </row>
    <row r="41" spans="1:21" x14ac:dyDescent="0.25">
      <c r="A41" s="540"/>
      <c r="P41" s="572"/>
      <c r="Q41" s="572"/>
      <c r="R41" s="572"/>
      <c r="S41" s="572"/>
      <c r="T41" s="572"/>
      <c r="U41" s="572"/>
    </row>
    <row r="42" spans="1:21" x14ac:dyDescent="0.25">
      <c r="A42" s="540"/>
      <c r="P42" s="572"/>
      <c r="Q42" s="572"/>
      <c r="R42" s="572"/>
      <c r="S42" s="572"/>
      <c r="T42" s="572"/>
      <c r="U42" s="572"/>
    </row>
    <row r="43" spans="1:21" x14ac:dyDescent="0.25">
      <c r="A43" s="540"/>
      <c r="P43" s="572"/>
      <c r="Q43" s="572"/>
      <c r="R43" s="572"/>
      <c r="S43" s="572"/>
      <c r="T43" s="572"/>
      <c r="U43" s="572"/>
    </row>
    <row r="44" spans="1:21" x14ac:dyDescent="0.25">
      <c r="A44" s="540"/>
      <c r="P44" s="572"/>
      <c r="Q44" s="572"/>
      <c r="R44" s="572"/>
      <c r="S44" s="572"/>
      <c r="T44" s="572"/>
      <c r="U44" s="572"/>
    </row>
    <row r="45" spans="1:21" x14ac:dyDescent="0.25">
      <c r="A45" s="540"/>
      <c r="P45" s="572"/>
      <c r="Q45" s="572"/>
      <c r="R45" s="572"/>
      <c r="S45" s="572"/>
      <c r="T45" s="572"/>
      <c r="U45" s="572"/>
    </row>
    <row r="46" spans="1:21" x14ac:dyDescent="0.25">
      <c r="A46" s="540"/>
      <c r="P46" s="572"/>
      <c r="Q46" s="572"/>
      <c r="R46" s="572"/>
      <c r="S46" s="572"/>
      <c r="T46" s="572"/>
      <c r="U46" s="572"/>
    </row>
    <row r="47" spans="1:21" x14ac:dyDescent="0.25">
      <c r="A47" s="540"/>
      <c r="P47" s="572"/>
      <c r="Q47" s="572"/>
      <c r="R47" s="572"/>
      <c r="S47" s="572"/>
      <c r="T47" s="572"/>
      <c r="U47" s="572"/>
    </row>
    <row r="48" spans="1:21" x14ac:dyDescent="0.25">
      <c r="A48" s="540"/>
      <c r="P48" s="572"/>
      <c r="Q48" s="572"/>
      <c r="R48" s="572"/>
      <c r="S48" s="572"/>
      <c r="T48" s="572"/>
      <c r="U48" s="572"/>
    </row>
    <row r="49" spans="1:21" x14ac:dyDescent="0.25">
      <c r="A49" s="540"/>
      <c r="P49" s="572"/>
      <c r="Q49" s="572"/>
      <c r="R49" s="572"/>
      <c r="S49" s="572"/>
      <c r="T49" s="572"/>
      <c r="U49" s="572"/>
    </row>
    <row r="50" spans="1:21" x14ac:dyDescent="0.25">
      <c r="A50" s="540"/>
      <c r="P50" s="572"/>
      <c r="Q50" s="572"/>
      <c r="R50" s="572"/>
      <c r="S50" s="572"/>
      <c r="T50" s="572"/>
      <c r="U50" s="572"/>
    </row>
    <row r="51" spans="1:21" x14ac:dyDescent="0.25">
      <c r="A51" s="540"/>
      <c r="P51" s="572"/>
      <c r="Q51" s="572"/>
      <c r="R51" s="572"/>
      <c r="S51" s="572"/>
      <c r="T51" s="572"/>
      <c r="U51" s="572"/>
    </row>
    <row r="52" spans="1:21" x14ac:dyDescent="0.25">
      <c r="A52" s="540"/>
      <c r="P52" s="572"/>
      <c r="Q52" s="572"/>
      <c r="R52" s="572"/>
      <c r="S52" s="572"/>
      <c r="T52" s="572"/>
      <c r="U52" s="572"/>
    </row>
    <row r="53" spans="1:21" x14ac:dyDescent="0.25">
      <c r="A53" s="540"/>
      <c r="P53" s="572"/>
      <c r="Q53" s="572"/>
      <c r="R53" s="572"/>
      <c r="S53" s="572"/>
      <c r="T53" s="572"/>
      <c r="U53" s="572"/>
    </row>
    <row r="54" spans="1:21" x14ac:dyDescent="0.25">
      <c r="A54" s="540"/>
      <c r="P54" s="572"/>
      <c r="Q54" s="572"/>
      <c r="R54" s="572"/>
      <c r="S54" s="572"/>
      <c r="T54" s="572"/>
      <c r="U54" s="572"/>
    </row>
    <row r="55" spans="1:21" x14ac:dyDescent="0.25">
      <c r="A55" s="540"/>
      <c r="P55" s="572"/>
      <c r="Q55" s="572"/>
      <c r="R55" s="572"/>
      <c r="S55" s="572"/>
      <c r="T55" s="572"/>
      <c r="U55" s="572"/>
    </row>
    <row r="56" spans="1:21" x14ac:dyDescent="0.25">
      <c r="A56" s="540"/>
      <c r="P56" s="572"/>
      <c r="Q56" s="572"/>
      <c r="R56" s="572"/>
      <c r="S56" s="572"/>
      <c r="T56" s="572"/>
      <c r="U56" s="572"/>
    </row>
    <row r="57" spans="1:21" x14ac:dyDescent="0.25">
      <c r="A57" s="540"/>
      <c r="P57" s="572"/>
      <c r="Q57" s="572"/>
      <c r="R57" s="572"/>
      <c r="S57" s="572"/>
      <c r="T57" s="572"/>
      <c r="U57" s="572"/>
    </row>
    <row r="58" spans="1:21" x14ac:dyDescent="0.25">
      <c r="A58" s="540"/>
      <c r="P58" s="572"/>
      <c r="Q58" s="572"/>
      <c r="R58" s="572"/>
      <c r="S58" s="572"/>
      <c r="T58" s="572"/>
      <c r="U58" s="572"/>
    </row>
    <row r="59" spans="1:21" x14ac:dyDescent="0.25">
      <c r="A59" s="540"/>
      <c r="P59" s="572"/>
      <c r="Q59" s="572"/>
      <c r="R59" s="572"/>
      <c r="S59" s="572"/>
      <c r="T59" s="572"/>
      <c r="U59" s="572"/>
    </row>
    <row r="60" spans="1:21" x14ac:dyDescent="0.25">
      <c r="A60" s="540"/>
      <c r="P60" s="572"/>
      <c r="Q60" s="572"/>
      <c r="R60" s="572"/>
      <c r="S60" s="572"/>
      <c r="T60" s="572"/>
      <c r="U60" s="572"/>
    </row>
    <row r="61" spans="1:21" x14ac:dyDescent="0.25">
      <c r="A61" s="540"/>
      <c r="P61" s="572"/>
      <c r="Q61" s="572"/>
      <c r="R61" s="572"/>
      <c r="S61" s="572"/>
      <c r="T61" s="572"/>
      <c r="U61" s="572"/>
    </row>
    <row r="62" spans="1:21" x14ac:dyDescent="0.25">
      <c r="A62" s="540"/>
      <c r="P62" s="572"/>
      <c r="Q62" s="572"/>
      <c r="R62" s="572"/>
      <c r="S62" s="572"/>
      <c r="T62" s="572"/>
      <c r="U62" s="572"/>
    </row>
    <row r="63" spans="1:21" x14ac:dyDescent="0.25">
      <c r="A63" s="540"/>
      <c r="P63" s="572"/>
      <c r="Q63" s="572"/>
      <c r="R63" s="572"/>
      <c r="S63" s="572"/>
      <c r="T63" s="572"/>
      <c r="U63" s="572"/>
    </row>
    <row r="64" spans="1:21" x14ac:dyDescent="0.25">
      <c r="A64" s="540"/>
      <c r="P64" s="572"/>
      <c r="Q64" s="572"/>
      <c r="R64" s="572"/>
      <c r="S64" s="572"/>
      <c r="T64" s="572"/>
      <c r="U64" s="572"/>
    </row>
    <row r="65" spans="1:21" x14ac:dyDescent="0.25">
      <c r="A65" s="540"/>
      <c r="P65" s="572"/>
      <c r="Q65" s="572"/>
      <c r="R65" s="572"/>
      <c r="S65" s="572"/>
      <c r="T65" s="572"/>
      <c r="U65" s="572"/>
    </row>
    <row r="66" spans="1:21" x14ac:dyDescent="0.25">
      <c r="A66" s="540"/>
      <c r="P66" s="572"/>
      <c r="Q66" s="572"/>
      <c r="R66" s="572"/>
      <c r="S66" s="572"/>
      <c r="T66" s="572"/>
      <c r="U66" s="572"/>
    </row>
    <row r="67" spans="1:21" x14ac:dyDescent="0.25">
      <c r="A67" s="540"/>
      <c r="P67" s="572"/>
      <c r="Q67" s="572"/>
      <c r="R67" s="572"/>
      <c r="S67" s="572"/>
      <c r="T67" s="572"/>
      <c r="U67" s="572"/>
    </row>
    <row r="68" spans="1:21" x14ac:dyDescent="0.25">
      <c r="A68" s="540"/>
      <c r="P68" s="572"/>
      <c r="Q68" s="572"/>
      <c r="R68" s="572"/>
      <c r="S68" s="572"/>
      <c r="T68" s="572"/>
      <c r="U68" s="572"/>
    </row>
    <row r="69" spans="1:21" x14ac:dyDescent="0.25">
      <c r="A69" s="540"/>
      <c r="P69" s="572"/>
      <c r="Q69" s="572"/>
      <c r="R69" s="572"/>
      <c r="S69" s="572"/>
      <c r="T69" s="572"/>
      <c r="U69" s="572"/>
    </row>
    <row r="70" spans="1:21" x14ac:dyDescent="0.25">
      <c r="A70" s="540"/>
      <c r="P70" s="572"/>
      <c r="Q70" s="572"/>
      <c r="R70" s="572"/>
      <c r="S70" s="572"/>
      <c r="T70" s="572"/>
      <c r="U70" s="572"/>
    </row>
    <row r="71" spans="1:21" x14ac:dyDescent="0.25">
      <c r="A71" s="540"/>
      <c r="P71" s="572"/>
      <c r="Q71" s="572"/>
      <c r="R71" s="572"/>
      <c r="S71" s="572"/>
      <c r="T71" s="572"/>
      <c r="U71" s="572"/>
    </row>
    <row r="72" spans="1:21" x14ac:dyDescent="0.25">
      <c r="A72" s="540"/>
      <c r="P72" s="572"/>
      <c r="Q72" s="572"/>
      <c r="R72" s="572"/>
      <c r="S72" s="572"/>
      <c r="T72" s="572"/>
      <c r="U72" s="572"/>
    </row>
    <row r="73" spans="1:21" x14ac:dyDescent="0.25">
      <c r="A73" s="540"/>
      <c r="P73" s="572"/>
      <c r="Q73" s="572"/>
      <c r="R73" s="572"/>
      <c r="S73" s="572"/>
      <c r="T73" s="572"/>
      <c r="U73" s="572"/>
    </row>
    <row r="74" spans="1:21" x14ac:dyDescent="0.25">
      <c r="A74" s="540"/>
      <c r="P74" s="572"/>
      <c r="Q74" s="572"/>
      <c r="R74" s="572"/>
      <c r="S74" s="572"/>
      <c r="T74" s="572"/>
      <c r="U74" s="572"/>
    </row>
    <row r="75" spans="1:21" x14ac:dyDescent="0.25">
      <c r="A75" s="540"/>
      <c r="P75" s="572"/>
      <c r="Q75" s="572"/>
      <c r="R75" s="572"/>
      <c r="S75" s="572"/>
      <c r="T75" s="572"/>
      <c r="U75" s="572"/>
    </row>
    <row r="76" spans="1:21" x14ac:dyDescent="0.25">
      <c r="A76" s="540"/>
    </row>
    <row r="77" spans="1:21" x14ac:dyDescent="0.25">
      <c r="A77" s="540"/>
    </row>
    <row r="78" spans="1:21" x14ac:dyDescent="0.25">
      <c r="A78" s="540"/>
    </row>
    <row r="79" spans="1:21" x14ac:dyDescent="0.25">
      <c r="A79" s="540"/>
    </row>
    <row r="80" spans="1:21" x14ac:dyDescent="0.25">
      <c r="A80" s="540"/>
    </row>
    <row r="81" spans="1:1" x14ac:dyDescent="0.25">
      <c r="A81" s="540"/>
    </row>
    <row r="82" spans="1:1" x14ac:dyDescent="0.25">
      <c r="A82" s="540"/>
    </row>
    <row r="83" spans="1:1" x14ac:dyDescent="0.25">
      <c r="A83" s="540"/>
    </row>
    <row r="84" spans="1:1" x14ac:dyDescent="0.25">
      <c r="A84" s="540"/>
    </row>
    <row r="85" spans="1:1" x14ac:dyDescent="0.25">
      <c r="A85" s="540"/>
    </row>
    <row r="86" spans="1:1" x14ac:dyDescent="0.25">
      <c r="A86" s="540"/>
    </row>
    <row r="87" spans="1:1" x14ac:dyDescent="0.25">
      <c r="A87" s="540"/>
    </row>
    <row r="88" spans="1:1" x14ac:dyDescent="0.25">
      <c r="A88" s="540"/>
    </row>
    <row r="89" spans="1:1" x14ac:dyDescent="0.25">
      <c r="A89" s="540"/>
    </row>
    <row r="90" spans="1:1" x14ac:dyDescent="0.25">
      <c r="A90" s="540"/>
    </row>
    <row r="91" spans="1:1" x14ac:dyDescent="0.25">
      <c r="A91" s="540"/>
    </row>
    <row r="92" spans="1:1" x14ac:dyDescent="0.25">
      <c r="A92" s="540"/>
    </row>
    <row r="93" spans="1:1" x14ac:dyDescent="0.25">
      <c r="A93" s="540"/>
    </row>
    <row r="94" spans="1:1" x14ac:dyDescent="0.25">
      <c r="A94" s="540"/>
    </row>
    <row r="95" spans="1:1" x14ac:dyDescent="0.25">
      <c r="A95" s="540"/>
    </row>
    <row r="96" spans="1:1" x14ac:dyDescent="0.25">
      <c r="A96" s="540"/>
    </row>
    <row r="97" spans="1:1" x14ac:dyDescent="0.25">
      <c r="A97" s="540"/>
    </row>
    <row r="98" spans="1:1" x14ac:dyDescent="0.25">
      <c r="A98" s="540"/>
    </row>
    <row r="99" spans="1:1" x14ac:dyDescent="0.25">
      <c r="A99" s="540"/>
    </row>
    <row r="100" spans="1:1" x14ac:dyDescent="0.25">
      <c r="A100" s="540"/>
    </row>
    <row r="101" spans="1:1" x14ac:dyDescent="0.25">
      <c r="A101" s="540"/>
    </row>
    <row r="102" spans="1:1" x14ac:dyDescent="0.25">
      <c r="A102" s="540"/>
    </row>
    <row r="103" spans="1:1" x14ac:dyDescent="0.25">
      <c r="A103" s="540"/>
    </row>
    <row r="104" spans="1:1" x14ac:dyDescent="0.25">
      <c r="A104" s="540"/>
    </row>
    <row r="105" spans="1:1" x14ac:dyDescent="0.25">
      <c r="A105" s="540"/>
    </row>
    <row r="106" spans="1:1" x14ac:dyDescent="0.25">
      <c r="A106" s="540"/>
    </row>
    <row r="107" spans="1:1" x14ac:dyDescent="0.25">
      <c r="A107" s="540"/>
    </row>
    <row r="108" spans="1:1" x14ac:dyDescent="0.25">
      <c r="A108" s="540"/>
    </row>
    <row r="109" spans="1:1" x14ac:dyDescent="0.25">
      <c r="A109" s="540"/>
    </row>
    <row r="110" spans="1:1" x14ac:dyDescent="0.25">
      <c r="A110" s="540"/>
    </row>
    <row r="111" spans="1:1" x14ac:dyDescent="0.25">
      <c r="A111" s="540"/>
    </row>
    <row r="112" spans="1:1" x14ac:dyDescent="0.25">
      <c r="A112" s="540"/>
    </row>
    <row r="113" spans="1:1" x14ac:dyDescent="0.25">
      <c r="A113" s="540"/>
    </row>
    <row r="114" spans="1:1" x14ac:dyDescent="0.25">
      <c r="A114" s="540"/>
    </row>
    <row r="115" spans="1:1" x14ac:dyDescent="0.25">
      <c r="A115" s="540"/>
    </row>
    <row r="116" spans="1:1" x14ac:dyDescent="0.25">
      <c r="A116" s="540"/>
    </row>
    <row r="117" spans="1:1" x14ac:dyDescent="0.25">
      <c r="A117" s="540"/>
    </row>
    <row r="118" spans="1:1" x14ac:dyDescent="0.25">
      <c r="A118" s="540"/>
    </row>
    <row r="119" spans="1:1" x14ac:dyDescent="0.25">
      <c r="A119" s="540"/>
    </row>
    <row r="120" spans="1:1" x14ac:dyDescent="0.25">
      <c r="A120" s="540"/>
    </row>
    <row r="121" spans="1:1" x14ac:dyDescent="0.25">
      <c r="A121" s="540"/>
    </row>
    <row r="122" spans="1:1" x14ac:dyDescent="0.25">
      <c r="A122" s="540"/>
    </row>
    <row r="123" spans="1:1" x14ac:dyDescent="0.25">
      <c r="A123" s="540"/>
    </row>
    <row r="124" spans="1:1" x14ac:dyDescent="0.25">
      <c r="A124" s="540"/>
    </row>
    <row r="125" spans="1:1" x14ac:dyDescent="0.25">
      <c r="A125" s="540"/>
    </row>
    <row r="126" spans="1:1" x14ac:dyDescent="0.25">
      <c r="A126" s="540"/>
    </row>
    <row r="127" spans="1:1" x14ac:dyDescent="0.25">
      <c r="A127" s="540"/>
    </row>
    <row r="128" spans="1:1" x14ac:dyDescent="0.25">
      <c r="A128" s="540"/>
    </row>
    <row r="129" spans="1:1" x14ac:dyDescent="0.25">
      <c r="A129" s="540"/>
    </row>
    <row r="130" spans="1:1" x14ac:dyDescent="0.25">
      <c r="A130" s="540"/>
    </row>
    <row r="131" spans="1:1" x14ac:dyDescent="0.25">
      <c r="A131" s="540"/>
    </row>
    <row r="132" spans="1:1" x14ac:dyDescent="0.25">
      <c r="A132" s="540"/>
    </row>
    <row r="133" spans="1:1" x14ac:dyDescent="0.25">
      <c r="A133" s="540"/>
    </row>
    <row r="134" spans="1:1" x14ac:dyDescent="0.25">
      <c r="A134" s="540"/>
    </row>
    <row r="135" spans="1:1" x14ac:dyDescent="0.25">
      <c r="A135" s="540"/>
    </row>
    <row r="136" spans="1:1" x14ac:dyDescent="0.25">
      <c r="A136" s="540"/>
    </row>
    <row r="137" spans="1:1" x14ac:dyDescent="0.25">
      <c r="A137" s="540"/>
    </row>
    <row r="138" spans="1:1" x14ac:dyDescent="0.25">
      <c r="A138" s="540"/>
    </row>
    <row r="139" spans="1:1" x14ac:dyDescent="0.25">
      <c r="A139" s="540"/>
    </row>
    <row r="140" spans="1:1" x14ac:dyDescent="0.25">
      <c r="A140" s="540"/>
    </row>
    <row r="141" spans="1:1" x14ac:dyDescent="0.25">
      <c r="A141" s="540"/>
    </row>
    <row r="142" spans="1:1" x14ac:dyDescent="0.25">
      <c r="A142" s="540"/>
    </row>
    <row r="143" spans="1:1" x14ac:dyDescent="0.25">
      <c r="A143" s="540"/>
    </row>
    <row r="144" spans="1:1" x14ac:dyDescent="0.25">
      <c r="A144" s="540"/>
    </row>
    <row r="145" spans="1:1" x14ac:dyDescent="0.25">
      <c r="A145" s="540"/>
    </row>
    <row r="146" spans="1:1" x14ac:dyDescent="0.25">
      <c r="A146" s="540"/>
    </row>
    <row r="147" spans="1:1" x14ac:dyDescent="0.25">
      <c r="A147" s="540"/>
    </row>
    <row r="148" spans="1:1" x14ac:dyDescent="0.25">
      <c r="A148" s="540"/>
    </row>
    <row r="149" spans="1:1" x14ac:dyDescent="0.25">
      <c r="A149" s="540"/>
    </row>
    <row r="150" spans="1:1" x14ac:dyDescent="0.25">
      <c r="A150" s="540"/>
    </row>
  </sheetData>
  <sheetProtection algorithmName="SHA-512" hashValue="mPf12aYigJseNjQt/mKZnsfacNFQn518OMDvpN5Ok4cY/+rhcHKJY3/t+er6bSM8X8QGB8l8+DJ8pbkJTk300w==" saltValue="CTw5xT9jVecxK9y16WlpAQ==" spinCount="100000" sheet="1" objects="1" scenarios="1"/>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EA999-CD62-4BFF-AABD-E4DF04A352A5}">
  <sheetPr codeName="Sheet54">
    <pageSetUpPr fitToPage="1"/>
  </sheetPr>
  <dimension ref="A1:XFC78"/>
  <sheetViews>
    <sheetView showGridLines="0" topLeftCell="A48" zoomScale="90" zoomScaleNormal="90" workbookViewId="0">
      <selection activeCell="B21" sqref="B21:G21"/>
    </sheetView>
  </sheetViews>
  <sheetFormatPr baseColWidth="10" defaultColWidth="0" defaultRowHeight="15" customHeight="1" zeroHeight="1" x14ac:dyDescent="0.25"/>
  <cols>
    <col min="1" max="1" width="87" style="116" customWidth="1"/>
    <col min="2" max="6" width="24.1640625" style="116" customWidth="1"/>
    <col min="7" max="7" width="20.1640625" style="116" customWidth="1"/>
    <col min="8" max="8" width="0" style="116" hidden="1" customWidth="1"/>
    <col min="9" max="16383" width="12.6640625" style="116" hidden="1"/>
    <col min="16384" max="16384" width="2.6640625" style="116" hidden="1" customWidth="1"/>
  </cols>
  <sheetData>
    <row r="1" spans="1:7" ht="57.75" customHeight="1" x14ac:dyDescent="0.25">
      <c r="A1" s="835" t="s">
        <v>4065</v>
      </c>
      <c r="B1" s="836"/>
      <c r="C1" s="836"/>
      <c r="D1" s="836"/>
      <c r="E1" s="836"/>
      <c r="F1" s="836"/>
      <c r="G1" s="836"/>
    </row>
    <row r="2" spans="1:7" x14ac:dyDescent="0.25">
      <c r="A2" s="810" t="str">
        <f>ENTE_PUBLICO_A</f>
        <v>INSTITUTO MUNICIPAL DE VIVIENDA DE IRAPUATO, GTO., Gobierno del Estado de Guanajuato (a)</v>
      </c>
      <c r="B2" s="811"/>
      <c r="C2" s="811"/>
      <c r="D2" s="811"/>
      <c r="E2" s="811"/>
      <c r="F2" s="811"/>
      <c r="G2" s="812"/>
    </row>
    <row r="3" spans="1:7" x14ac:dyDescent="0.25">
      <c r="A3" s="813" t="s">
        <v>4066</v>
      </c>
      <c r="B3" s="814"/>
      <c r="C3" s="814"/>
      <c r="D3" s="814"/>
      <c r="E3" s="814"/>
      <c r="F3" s="814"/>
      <c r="G3" s="815"/>
    </row>
    <row r="4" spans="1:7" x14ac:dyDescent="0.25">
      <c r="A4" s="813" t="s">
        <v>4067</v>
      </c>
      <c r="B4" s="814"/>
      <c r="C4" s="814"/>
      <c r="D4" s="814"/>
      <c r="E4" s="814"/>
      <c r="F4" s="814"/>
      <c r="G4" s="815"/>
    </row>
    <row r="5" spans="1:7" x14ac:dyDescent="0.25">
      <c r="A5" s="816" t="str">
        <f>TRIMESTRE</f>
        <v>Del 1 de enero al 31 de diciembre de 2021 (b)</v>
      </c>
      <c r="B5" s="817"/>
      <c r="C5" s="817"/>
      <c r="D5" s="817"/>
      <c r="E5" s="817"/>
      <c r="F5" s="817"/>
      <c r="G5" s="818"/>
    </row>
    <row r="6" spans="1:7" x14ac:dyDescent="0.25">
      <c r="A6" s="819" t="s">
        <v>3549</v>
      </c>
      <c r="B6" s="820"/>
      <c r="C6" s="820"/>
      <c r="D6" s="820"/>
      <c r="E6" s="820"/>
      <c r="F6" s="820"/>
      <c r="G6" s="821"/>
    </row>
    <row r="7" spans="1:7" x14ac:dyDescent="0.25">
      <c r="A7" s="814" t="s">
        <v>3551</v>
      </c>
      <c r="B7" s="819" t="s">
        <v>762</v>
      </c>
      <c r="C7" s="820"/>
      <c r="D7" s="820"/>
      <c r="E7" s="820"/>
      <c r="F7" s="821"/>
      <c r="G7" s="831" t="s">
        <v>4068</v>
      </c>
    </row>
    <row r="8" spans="1:7" ht="30.75" customHeight="1" x14ac:dyDescent="0.25">
      <c r="A8" s="814"/>
      <c r="B8" s="619" t="s">
        <v>3967</v>
      </c>
      <c r="C8" s="575" t="s">
        <v>4069</v>
      </c>
      <c r="D8" s="619" t="s">
        <v>3969</v>
      </c>
      <c r="E8" s="619" t="s">
        <v>739</v>
      </c>
      <c r="F8" s="644" t="s">
        <v>766</v>
      </c>
      <c r="G8" s="830"/>
    </row>
    <row r="9" spans="1:7" x14ac:dyDescent="0.25">
      <c r="A9" s="620" t="s">
        <v>4070</v>
      </c>
      <c r="B9" s="645">
        <f>SUM(B10,B19,B27,B37)</f>
        <v>25047887.579999998</v>
      </c>
      <c r="C9" s="645">
        <f t="shared" ref="C9:G9" si="0">SUM(C10,C19,C27,C37)</f>
        <v>1260446.6499999999</v>
      </c>
      <c r="D9" s="645">
        <f t="shared" si="0"/>
        <v>26308334.23</v>
      </c>
      <c r="E9" s="645">
        <f t="shared" si="0"/>
        <v>8818431.1300000008</v>
      </c>
      <c r="F9" s="645">
        <f t="shared" si="0"/>
        <v>8818431.1300000008</v>
      </c>
      <c r="G9" s="645">
        <f t="shared" si="0"/>
        <v>17489903.100000001</v>
      </c>
    </row>
    <row r="10" spans="1:7" x14ac:dyDescent="0.25">
      <c r="A10" s="600" t="s">
        <v>4071</v>
      </c>
      <c r="B10" s="646">
        <f>SUM(B11:B18)</f>
        <v>0</v>
      </c>
      <c r="C10" s="646">
        <f t="shared" ref="C10:F10" si="1">SUM(C11:C18)</f>
        <v>0</v>
      </c>
      <c r="D10" s="646">
        <f t="shared" si="1"/>
        <v>0</v>
      </c>
      <c r="E10" s="646">
        <f t="shared" si="1"/>
        <v>0</v>
      </c>
      <c r="F10" s="646">
        <f t="shared" si="1"/>
        <v>0</v>
      </c>
      <c r="G10" s="646">
        <f>SUM(G11:G18)</f>
        <v>0</v>
      </c>
    </row>
    <row r="11" spans="1:7" x14ac:dyDescent="0.25">
      <c r="A11" s="623" t="s">
        <v>4072</v>
      </c>
      <c r="B11" s="647"/>
      <c r="C11" s="647"/>
      <c r="D11" s="647"/>
      <c r="E11" s="647"/>
      <c r="F11" s="647"/>
      <c r="G11" s="647">
        <f>D11-E11</f>
        <v>0</v>
      </c>
    </row>
    <row r="12" spans="1:7" x14ac:dyDescent="0.25">
      <c r="A12" s="623" t="s">
        <v>4073</v>
      </c>
      <c r="B12" s="647"/>
      <c r="C12" s="647"/>
      <c r="D12" s="647"/>
      <c r="E12" s="647"/>
      <c r="F12" s="647"/>
      <c r="G12" s="647">
        <f t="shared" ref="G12:G18" si="2">D12-E12</f>
        <v>0</v>
      </c>
    </row>
    <row r="13" spans="1:7" x14ac:dyDescent="0.25">
      <c r="A13" s="623" t="s">
        <v>4074</v>
      </c>
      <c r="B13" s="647"/>
      <c r="C13" s="647"/>
      <c r="D13" s="647"/>
      <c r="E13" s="647"/>
      <c r="F13" s="647"/>
      <c r="G13" s="647">
        <f t="shared" si="2"/>
        <v>0</v>
      </c>
    </row>
    <row r="14" spans="1:7" x14ac:dyDescent="0.25">
      <c r="A14" s="623" t="s">
        <v>4075</v>
      </c>
      <c r="B14" s="647"/>
      <c r="C14" s="647"/>
      <c r="D14" s="647"/>
      <c r="E14" s="647"/>
      <c r="F14" s="647"/>
      <c r="G14" s="647">
        <f t="shared" si="2"/>
        <v>0</v>
      </c>
    </row>
    <row r="15" spans="1:7" x14ac:dyDescent="0.25">
      <c r="A15" s="623" t="s">
        <v>4076</v>
      </c>
      <c r="B15" s="647"/>
      <c r="C15" s="647"/>
      <c r="D15" s="647"/>
      <c r="E15" s="647"/>
      <c r="F15" s="647"/>
      <c r="G15" s="647">
        <f t="shared" si="2"/>
        <v>0</v>
      </c>
    </row>
    <row r="16" spans="1:7" x14ac:dyDescent="0.25">
      <c r="A16" s="623" t="s">
        <v>4077</v>
      </c>
      <c r="B16" s="647"/>
      <c r="C16" s="647"/>
      <c r="D16" s="647"/>
      <c r="E16" s="647"/>
      <c r="F16" s="647"/>
      <c r="G16" s="647">
        <f t="shared" si="2"/>
        <v>0</v>
      </c>
    </row>
    <row r="17" spans="1:7" x14ac:dyDescent="0.25">
      <c r="A17" s="623" t="s">
        <v>4078</v>
      </c>
      <c r="B17" s="647"/>
      <c r="C17" s="647"/>
      <c r="D17" s="647"/>
      <c r="E17" s="647"/>
      <c r="F17" s="647"/>
      <c r="G17" s="647">
        <f t="shared" si="2"/>
        <v>0</v>
      </c>
    </row>
    <row r="18" spans="1:7" x14ac:dyDescent="0.25">
      <c r="A18" s="623" t="s">
        <v>4079</v>
      </c>
      <c r="B18" s="647"/>
      <c r="C18" s="647"/>
      <c r="D18" s="647"/>
      <c r="E18" s="647"/>
      <c r="F18" s="647"/>
      <c r="G18" s="647">
        <f t="shared" si="2"/>
        <v>0</v>
      </c>
    </row>
    <row r="19" spans="1:7" x14ac:dyDescent="0.25">
      <c r="A19" s="600" t="s">
        <v>4080</v>
      </c>
      <c r="B19" s="648">
        <v>25047887.579999998</v>
      </c>
      <c r="C19" s="648">
        <v>1260446.6499999999</v>
      </c>
      <c r="D19" s="648">
        <v>26308334.23</v>
      </c>
      <c r="E19" s="648">
        <v>8818431.1300000008</v>
      </c>
      <c r="F19" s="648">
        <v>8818431.1300000008</v>
      </c>
      <c r="G19" s="648">
        <v>17489903.100000001</v>
      </c>
    </row>
    <row r="20" spans="1:7" x14ac:dyDescent="0.25">
      <c r="A20" s="623" t="s">
        <v>4081</v>
      </c>
      <c r="B20" s="646"/>
      <c r="C20" s="646"/>
      <c r="D20" s="646"/>
      <c r="E20" s="646"/>
      <c r="F20" s="646"/>
      <c r="G20" s="647">
        <f>D20-E20</f>
        <v>0</v>
      </c>
    </row>
    <row r="21" spans="1:7" x14ac:dyDescent="0.25">
      <c r="A21" s="623" t="s">
        <v>4082</v>
      </c>
      <c r="B21" s="648">
        <v>25047887.579999998</v>
      </c>
      <c r="C21" s="648">
        <v>1260446.6499999999</v>
      </c>
      <c r="D21" s="648">
        <v>26308334.23</v>
      </c>
      <c r="E21" s="648">
        <v>8818431.1300000008</v>
      </c>
      <c r="F21" s="648">
        <v>8818431.1300000008</v>
      </c>
      <c r="G21" s="649">
        <v>17489903.100000001</v>
      </c>
    </row>
    <row r="22" spans="1:7" x14ac:dyDescent="0.25">
      <c r="A22" s="623" t="s">
        <v>4083</v>
      </c>
      <c r="B22" s="646"/>
      <c r="C22" s="646"/>
      <c r="D22" s="646"/>
      <c r="E22" s="646"/>
      <c r="F22" s="646"/>
      <c r="G22" s="647">
        <f t="shared" ref="G22:G26" si="3">D22-E22</f>
        <v>0</v>
      </c>
    </row>
    <row r="23" spans="1:7" x14ac:dyDescent="0.25">
      <c r="A23" s="623" t="s">
        <v>4084</v>
      </c>
      <c r="B23" s="646"/>
      <c r="C23" s="646"/>
      <c r="D23" s="646"/>
      <c r="E23" s="646"/>
      <c r="F23" s="646"/>
      <c r="G23" s="647">
        <f t="shared" si="3"/>
        <v>0</v>
      </c>
    </row>
    <row r="24" spans="1:7" x14ac:dyDescent="0.25">
      <c r="A24" s="623" t="s">
        <v>4085</v>
      </c>
      <c r="B24" s="646"/>
      <c r="C24" s="646"/>
      <c r="D24" s="646"/>
      <c r="E24" s="646"/>
      <c r="F24" s="646"/>
      <c r="G24" s="647">
        <f t="shared" si="3"/>
        <v>0</v>
      </c>
    </row>
    <row r="25" spans="1:7" x14ac:dyDescent="0.25">
      <c r="A25" s="623" t="s">
        <v>4086</v>
      </c>
      <c r="B25" s="646"/>
      <c r="C25" s="646"/>
      <c r="D25" s="646"/>
      <c r="E25" s="646"/>
      <c r="F25" s="646"/>
      <c r="G25" s="647">
        <f t="shared" si="3"/>
        <v>0</v>
      </c>
    </row>
    <row r="26" spans="1:7" x14ac:dyDescent="0.25">
      <c r="A26" s="623" t="s">
        <v>4087</v>
      </c>
      <c r="B26" s="646"/>
      <c r="C26" s="646"/>
      <c r="D26" s="646"/>
      <c r="E26" s="646"/>
      <c r="F26" s="646"/>
      <c r="G26" s="647">
        <f t="shared" si="3"/>
        <v>0</v>
      </c>
    </row>
    <row r="27" spans="1:7" x14ac:dyDescent="0.25">
      <c r="A27" s="600" t="s">
        <v>4088</v>
      </c>
      <c r="B27" s="646">
        <f>SUM(B28:B36)</f>
        <v>0</v>
      </c>
      <c r="C27" s="646">
        <f t="shared" ref="C27:F27" si="4">SUM(C28:C36)</f>
        <v>0</v>
      </c>
      <c r="D27" s="646">
        <f t="shared" si="4"/>
        <v>0</v>
      </c>
      <c r="E27" s="646">
        <f t="shared" si="4"/>
        <v>0</v>
      </c>
      <c r="F27" s="646">
        <f t="shared" si="4"/>
        <v>0</v>
      </c>
      <c r="G27" s="646">
        <f>SUM(G28:G36)</f>
        <v>0</v>
      </c>
    </row>
    <row r="28" spans="1:7" x14ac:dyDescent="0.25">
      <c r="A28" s="624" t="s">
        <v>4089</v>
      </c>
      <c r="B28" s="646"/>
      <c r="C28" s="646"/>
      <c r="D28" s="646"/>
      <c r="E28" s="646"/>
      <c r="F28" s="646"/>
      <c r="G28" s="647">
        <f>D28-E28</f>
        <v>0</v>
      </c>
    </row>
    <row r="29" spans="1:7" x14ac:dyDescent="0.25">
      <c r="A29" s="623" t="s">
        <v>4090</v>
      </c>
      <c r="B29" s="646"/>
      <c r="C29" s="646"/>
      <c r="D29" s="646"/>
      <c r="E29" s="646"/>
      <c r="F29" s="646"/>
      <c r="G29" s="647">
        <f t="shared" ref="G29:G36" si="5">D29-E29</f>
        <v>0</v>
      </c>
    </row>
    <row r="30" spans="1:7" x14ac:dyDescent="0.25">
      <c r="A30" s="623" t="s">
        <v>4091</v>
      </c>
      <c r="B30" s="646"/>
      <c r="C30" s="646"/>
      <c r="D30" s="646"/>
      <c r="E30" s="646"/>
      <c r="F30" s="646"/>
      <c r="G30" s="647">
        <f t="shared" si="5"/>
        <v>0</v>
      </c>
    </row>
    <row r="31" spans="1:7" x14ac:dyDescent="0.25">
      <c r="A31" s="623" t="s">
        <v>4092</v>
      </c>
      <c r="B31" s="646"/>
      <c r="C31" s="646"/>
      <c r="D31" s="646"/>
      <c r="E31" s="646"/>
      <c r="F31" s="646"/>
      <c r="G31" s="647">
        <f t="shared" si="5"/>
        <v>0</v>
      </c>
    </row>
    <row r="32" spans="1:7" x14ac:dyDescent="0.25">
      <c r="A32" s="623" t="s">
        <v>4093</v>
      </c>
      <c r="B32" s="646"/>
      <c r="C32" s="646"/>
      <c r="D32" s="646"/>
      <c r="E32" s="646"/>
      <c r="F32" s="646"/>
      <c r="G32" s="647">
        <f t="shared" si="5"/>
        <v>0</v>
      </c>
    </row>
    <row r="33" spans="1:7" x14ac:dyDescent="0.25">
      <c r="A33" s="623" t="s">
        <v>4094</v>
      </c>
      <c r="B33" s="646"/>
      <c r="C33" s="646"/>
      <c r="D33" s="646"/>
      <c r="E33" s="646"/>
      <c r="F33" s="646"/>
      <c r="G33" s="647">
        <f t="shared" si="5"/>
        <v>0</v>
      </c>
    </row>
    <row r="34" spans="1:7" x14ac:dyDescent="0.25">
      <c r="A34" s="623" t="s">
        <v>4095</v>
      </c>
      <c r="B34" s="646"/>
      <c r="C34" s="646"/>
      <c r="D34" s="646"/>
      <c r="E34" s="646"/>
      <c r="F34" s="646"/>
      <c r="G34" s="647">
        <f t="shared" si="5"/>
        <v>0</v>
      </c>
    </row>
    <row r="35" spans="1:7" x14ac:dyDescent="0.25">
      <c r="A35" s="623" t="s">
        <v>4096</v>
      </c>
      <c r="B35" s="646"/>
      <c r="C35" s="646"/>
      <c r="D35" s="646"/>
      <c r="E35" s="646"/>
      <c r="F35" s="646"/>
      <c r="G35" s="647">
        <f t="shared" si="5"/>
        <v>0</v>
      </c>
    </row>
    <row r="36" spans="1:7" x14ac:dyDescent="0.25">
      <c r="A36" s="623" t="s">
        <v>4097</v>
      </c>
      <c r="B36" s="646"/>
      <c r="C36" s="646"/>
      <c r="D36" s="646"/>
      <c r="E36" s="646"/>
      <c r="F36" s="646"/>
      <c r="G36" s="647">
        <f t="shared" si="5"/>
        <v>0</v>
      </c>
    </row>
    <row r="37" spans="1:7" ht="30" x14ac:dyDescent="0.25">
      <c r="A37" s="650" t="s">
        <v>4098</v>
      </c>
      <c r="B37" s="646">
        <f>SUM(B38:B41)</f>
        <v>0</v>
      </c>
      <c r="C37" s="646">
        <f t="shared" ref="C37:F37" si="6">SUM(C38:C41)</f>
        <v>0</v>
      </c>
      <c r="D37" s="646">
        <f t="shared" si="6"/>
        <v>0</v>
      </c>
      <c r="E37" s="646">
        <f t="shared" si="6"/>
        <v>0</v>
      </c>
      <c r="F37" s="646">
        <f t="shared" si="6"/>
        <v>0</v>
      </c>
      <c r="G37" s="646">
        <f>SUM(G38:G41)</f>
        <v>0</v>
      </c>
    </row>
    <row r="38" spans="1:7" ht="30" x14ac:dyDescent="0.25">
      <c r="A38" s="624" t="s">
        <v>4099</v>
      </c>
      <c r="B38" s="646"/>
      <c r="C38" s="646"/>
      <c r="D38" s="646"/>
      <c r="E38" s="646"/>
      <c r="F38" s="646"/>
      <c r="G38" s="647">
        <f>D38-E38</f>
        <v>0</v>
      </c>
    </row>
    <row r="39" spans="1:7" ht="30" x14ac:dyDescent="0.25">
      <c r="A39" s="624" t="s">
        <v>4100</v>
      </c>
      <c r="B39" s="647"/>
      <c r="C39" s="647"/>
      <c r="D39" s="647"/>
      <c r="E39" s="647"/>
      <c r="F39" s="647"/>
      <c r="G39" s="647">
        <f t="shared" ref="G39:G41" si="7">D39-E39</f>
        <v>0</v>
      </c>
    </row>
    <row r="40" spans="1:7" x14ac:dyDescent="0.25">
      <c r="A40" s="624" t="s">
        <v>4101</v>
      </c>
      <c r="B40" s="647"/>
      <c r="C40" s="647"/>
      <c r="D40" s="647"/>
      <c r="E40" s="647"/>
      <c r="F40" s="647"/>
      <c r="G40" s="647">
        <f t="shared" si="7"/>
        <v>0</v>
      </c>
    </row>
    <row r="41" spans="1:7" x14ac:dyDescent="0.25">
      <c r="A41" s="624" t="s">
        <v>4102</v>
      </c>
      <c r="B41" s="647"/>
      <c r="C41" s="647"/>
      <c r="D41" s="647"/>
      <c r="E41" s="647"/>
      <c r="F41" s="647"/>
      <c r="G41" s="647">
        <f t="shared" si="7"/>
        <v>0</v>
      </c>
    </row>
    <row r="42" spans="1:7" x14ac:dyDescent="0.25">
      <c r="A42" s="624"/>
      <c r="B42" s="647"/>
      <c r="C42" s="647"/>
      <c r="D42" s="647"/>
      <c r="E42" s="647"/>
      <c r="F42" s="647"/>
      <c r="G42" s="647"/>
    </row>
    <row r="43" spans="1:7" x14ac:dyDescent="0.25">
      <c r="A43" s="559" t="s">
        <v>4103</v>
      </c>
      <c r="B43" s="651">
        <f>SUM(B44,B53,B61,B71)</f>
        <v>0</v>
      </c>
      <c r="C43" s="651">
        <f t="shared" ref="C43:G43" si="8">SUM(C44,C53,C61,C71)</f>
        <v>0</v>
      </c>
      <c r="D43" s="651">
        <f t="shared" si="8"/>
        <v>0</v>
      </c>
      <c r="E43" s="651">
        <f t="shared" si="8"/>
        <v>0</v>
      </c>
      <c r="F43" s="651">
        <f t="shared" si="8"/>
        <v>0</v>
      </c>
      <c r="G43" s="651">
        <f t="shared" si="8"/>
        <v>0</v>
      </c>
    </row>
    <row r="44" spans="1:7" x14ac:dyDescent="0.25">
      <c r="A44" s="600" t="s">
        <v>4104</v>
      </c>
      <c r="B44" s="647">
        <f>SUM(B45:B52)</f>
        <v>0</v>
      </c>
      <c r="C44" s="647">
        <f t="shared" ref="C44:G44" si="9">SUM(C45:C52)</f>
        <v>0</v>
      </c>
      <c r="D44" s="647">
        <f t="shared" si="9"/>
        <v>0</v>
      </c>
      <c r="E44" s="647">
        <f t="shared" si="9"/>
        <v>0</v>
      </c>
      <c r="F44" s="647">
        <f t="shared" si="9"/>
        <v>0</v>
      </c>
      <c r="G44" s="647">
        <f t="shared" si="9"/>
        <v>0</v>
      </c>
    </row>
    <row r="45" spans="1:7" x14ac:dyDescent="0.25">
      <c r="A45" s="624" t="s">
        <v>4072</v>
      </c>
      <c r="B45" s="647"/>
      <c r="C45" s="647"/>
      <c r="D45" s="647"/>
      <c r="E45" s="647"/>
      <c r="F45" s="647"/>
      <c r="G45" s="647">
        <f>D45-E45</f>
        <v>0</v>
      </c>
    </row>
    <row r="46" spans="1:7" x14ac:dyDescent="0.25">
      <c r="A46" s="624" t="s">
        <v>4073</v>
      </c>
      <c r="B46" s="647"/>
      <c r="C46" s="647"/>
      <c r="D46" s="647"/>
      <c r="E46" s="647"/>
      <c r="F46" s="647"/>
      <c r="G46" s="647">
        <f t="shared" ref="G46:G52" si="10">D46-E46</f>
        <v>0</v>
      </c>
    </row>
    <row r="47" spans="1:7" x14ac:dyDescent="0.25">
      <c r="A47" s="624" t="s">
        <v>4074</v>
      </c>
      <c r="B47" s="647"/>
      <c r="C47" s="647"/>
      <c r="D47" s="647"/>
      <c r="E47" s="647"/>
      <c r="F47" s="647"/>
      <c r="G47" s="647">
        <f t="shared" si="10"/>
        <v>0</v>
      </c>
    </row>
    <row r="48" spans="1:7" x14ac:dyDescent="0.25">
      <c r="A48" s="624" t="s">
        <v>4075</v>
      </c>
      <c r="B48" s="647"/>
      <c r="C48" s="647"/>
      <c r="D48" s="647"/>
      <c r="E48" s="647"/>
      <c r="F48" s="647"/>
      <c r="G48" s="647">
        <f t="shared" si="10"/>
        <v>0</v>
      </c>
    </row>
    <row r="49" spans="1:7" x14ac:dyDescent="0.25">
      <c r="A49" s="624" t="s">
        <v>4076</v>
      </c>
      <c r="B49" s="647"/>
      <c r="C49" s="647"/>
      <c r="D49" s="647"/>
      <c r="E49" s="647"/>
      <c r="F49" s="647"/>
      <c r="G49" s="647">
        <f t="shared" si="10"/>
        <v>0</v>
      </c>
    </row>
    <row r="50" spans="1:7" x14ac:dyDescent="0.25">
      <c r="A50" s="624" t="s">
        <v>4077</v>
      </c>
      <c r="B50" s="647"/>
      <c r="C50" s="647"/>
      <c r="D50" s="647"/>
      <c r="E50" s="647"/>
      <c r="F50" s="647"/>
      <c r="G50" s="647">
        <f t="shared" si="10"/>
        <v>0</v>
      </c>
    </row>
    <row r="51" spans="1:7" x14ac:dyDescent="0.25">
      <c r="A51" s="624" t="s">
        <v>4078</v>
      </c>
      <c r="B51" s="647"/>
      <c r="C51" s="647"/>
      <c r="D51" s="647"/>
      <c r="E51" s="647"/>
      <c r="F51" s="647"/>
      <c r="G51" s="647">
        <f t="shared" si="10"/>
        <v>0</v>
      </c>
    </row>
    <row r="52" spans="1:7" x14ac:dyDescent="0.25">
      <c r="A52" s="624" t="s">
        <v>4079</v>
      </c>
      <c r="B52" s="647"/>
      <c r="C52" s="647"/>
      <c r="D52" s="647"/>
      <c r="E52" s="647"/>
      <c r="F52" s="647"/>
      <c r="G52" s="647">
        <f t="shared" si="10"/>
        <v>0</v>
      </c>
    </row>
    <row r="53" spans="1:7" x14ac:dyDescent="0.25">
      <c r="A53" s="600" t="s">
        <v>4080</v>
      </c>
      <c r="B53" s="646">
        <f>SUM(B54:B60)</f>
        <v>0</v>
      </c>
      <c r="C53" s="646">
        <f t="shared" ref="C53:G53" si="11">SUM(C54:C60)</f>
        <v>0</v>
      </c>
      <c r="D53" s="646">
        <f t="shared" si="11"/>
        <v>0</v>
      </c>
      <c r="E53" s="646">
        <f t="shared" si="11"/>
        <v>0</v>
      </c>
      <c r="F53" s="646">
        <f t="shared" si="11"/>
        <v>0</v>
      </c>
      <c r="G53" s="646">
        <f t="shared" si="11"/>
        <v>0</v>
      </c>
    </row>
    <row r="54" spans="1:7" x14ac:dyDescent="0.25">
      <c r="A54" s="624" t="s">
        <v>4081</v>
      </c>
      <c r="B54" s="646"/>
      <c r="C54" s="646"/>
      <c r="D54" s="646"/>
      <c r="E54" s="646"/>
      <c r="F54" s="646"/>
      <c r="G54" s="647">
        <f>D54-E54</f>
        <v>0</v>
      </c>
    </row>
    <row r="55" spans="1:7" x14ac:dyDescent="0.25">
      <c r="A55" s="624" t="s">
        <v>4082</v>
      </c>
      <c r="B55" s="646"/>
      <c r="C55" s="646"/>
      <c r="D55" s="646"/>
      <c r="E55" s="646"/>
      <c r="F55" s="646"/>
      <c r="G55" s="647">
        <f t="shared" ref="G55:G60" si="12">D55-E55</f>
        <v>0</v>
      </c>
    </row>
    <row r="56" spans="1:7" x14ac:dyDescent="0.25">
      <c r="A56" s="624" t="s">
        <v>4083</v>
      </c>
      <c r="B56" s="646"/>
      <c r="C56" s="646"/>
      <c r="D56" s="646"/>
      <c r="E56" s="646"/>
      <c r="F56" s="646"/>
      <c r="G56" s="647">
        <f t="shared" si="12"/>
        <v>0</v>
      </c>
    </row>
    <row r="57" spans="1:7" x14ac:dyDescent="0.25">
      <c r="A57" s="625" t="s">
        <v>4084</v>
      </c>
      <c r="B57" s="646"/>
      <c r="C57" s="646"/>
      <c r="D57" s="646"/>
      <c r="E57" s="646"/>
      <c r="F57" s="646"/>
      <c r="G57" s="647">
        <f t="shared" si="12"/>
        <v>0</v>
      </c>
    </row>
    <row r="58" spans="1:7" x14ac:dyDescent="0.25">
      <c r="A58" s="624" t="s">
        <v>4085</v>
      </c>
      <c r="B58" s="646"/>
      <c r="C58" s="646"/>
      <c r="D58" s="646"/>
      <c r="E58" s="646"/>
      <c r="F58" s="646"/>
      <c r="G58" s="647">
        <f t="shared" si="12"/>
        <v>0</v>
      </c>
    </row>
    <row r="59" spans="1:7" x14ac:dyDescent="0.25">
      <c r="A59" s="624" t="s">
        <v>4086</v>
      </c>
      <c r="B59" s="646"/>
      <c r="C59" s="646"/>
      <c r="D59" s="646"/>
      <c r="E59" s="646"/>
      <c r="F59" s="646"/>
      <c r="G59" s="647">
        <f t="shared" si="12"/>
        <v>0</v>
      </c>
    </row>
    <row r="60" spans="1:7" x14ac:dyDescent="0.25">
      <c r="A60" s="624" t="s">
        <v>4087</v>
      </c>
      <c r="B60" s="646"/>
      <c r="C60" s="646"/>
      <c r="D60" s="646"/>
      <c r="E60" s="646"/>
      <c r="F60" s="646"/>
      <c r="G60" s="647">
        <f t="shared" si="12"/>
        <v>0</v>
      </c>
    </row>
    <row r="61" spans="1:7" x14ac:dyDescent="0.25">
      <c r="A61" s="600" t="s">
        <v>4088</v>
      </c>
      <c r="B61" s="646">
        <f>SUM(B62:B70)</f>
        <v>0</v>
      </c>
      <c r="C61" s="646">
        <f t="shared" ref="C61:G61" si="13">SUM(C62:C70)</f>
        <v>0</v>
      </c>
      <c r="D61" s="646">
        <f t="shared" si="13"/>
        <v>0</v>
      </c>
      <c r="E61" s="646">
        <f t="shared" si="13"/>
        <v>0</v>
      </c>
      <c r="F61" s="646">
        <f t="shared" si="13"/>
        <v>0</v>
      </c>
      <c r="G61" s="646">
        <f t="shared" si="13"/>
        <v>0</v>
      </c>
    </row>
    <row r="62" spans="1:7" x14ac:dyDescent="0.25">
      <c r="A62" s="624" t="s">
        <v>4089</v>
      </c>
      <c r="B62" s="646"/>
      <c r="C62" s="646"/>
      <c r="D62" s="646"/>
      <c r="E62" s="646"/>
      <c r="F62" s="646"/>
      <c r="G62" s="647">
        <f>D62-E62</f>
        <v>0</v>
      </c>
    </row>
    <row r="63" spans="1:7" x14ac:dyDescent="0.25">
      <c r="A63" s="624" t="s">
        <v>4090</v>
      </c>
      <c r="B63" s="646"/>
      <c r="C63" s="646"/>
      <c r="D63" s="646"/>
      <c r="E63" s="646"/>
      <c r="F63" s="646"/>
      <c r="G63" s="647">
        <f t="shared" ref="G63:G70" si="14">D63-E63</f>
        <v>0</v>
      </c>
    </row>
    <row r="64" spans="1:7" x14ac:dyDescent="0.25">
      <c r="A64" s="624" t="s">
        <v>4091</v>
      </c>
      <c r="B64" s="646"/>
      <c r="C64" s="646"/>
      <c r="D64" s="646"/>
      <c r="E64" s="646"/>
      <c r="F64" s="646"/>
      <c r="G64" s="647">
        <f t="shared" si="14"/>
        <v>0</v>
      </c>
    </row>
    <row r="65" spans="1:8" x14ac:dyDescent="0.25">
      <c r="A65" s="624" t="s">
        <v>4092</v>
      </c>
      <c r="B65" s="646"/>
      <c r="C65" s="646"/>
      <c r="D65" s="646"/>
      <c r="E65" s="646"/>
      <c r="F65" s="646"/>
      <c r="G65" s="647">
        <f t="shared" si="14"/>
        <v>0</v>
      </c>
    </row>
    <row r="66" spans="1:8" x14ac:dyDescent="0.25">
      <c r="A66" s="624" t="s">
        <v>4093</v>
      </c>
      <c r="B66" s="646"/>
      <c r="C66" s="646"/>
      <c r="D66" s="646"/>
      <c r="E66" s="646"/>
      <c r="F66" s="646"/>
      <c r="G66" s="647">
        <f t="shared" si="14"/>
        <v>0</v>
      </c>
    </row>
    <row r="67" spans="1:8" x14ac:dyDescent="0.25">
      <c r="A67" s="624" t="s">
        <v>4094</v>
      </c>
      <c r="B67" s="646"/>
      <c r="C67" s="646"/>
      <c r="D67" s="646"/>
      <c r="E67" s="646"/>
      <c r="F67" s="646"/>
      <c r="G67" s="647">
        <f t="shared" si="14"/>
        <v>0</v>
      </c>
    </row>
    <row r="68" spans="1:8" x14ac:dyDescent="0.25">
      <c r="A68" s="624" t="s">
        <v>4095</v>
      </c>
      <c r="B68" s="646"/>
      <c r="C68" s="646"/>
      <c r="D68" s="646"/>
      <c r="E68" s="646"/>
      <c r="F68" s="646"/>
      <c r="G68" s="647">
        <f t="shared" si="14"/>
        <v>0</v>
      </c>
    </row>
    <row r="69" spans="1:8" x14ac:dyDescent="0.25">
      <c r="A69" s="624" t="s">
        <v>4096</v>
      </c>
      <c r="B69" s="646"/>
      <c r="C69" s="646"/>
      <c r="D69" s="646"/>
      <c r="E69" s="646"/>
      <c r="F69" s="646"/>
      <c r="G69" s="647">
        <f t="shared" si="14"/>
        <v>0</v>
      </c>
    </row>
    <row r="70" spans="1:8" x14ac:dyDescent="0.25">
      <c r="A70" s="624" t="s">
        <v>4097</v>
      </c>
      <c r="B70" s="646"/>
      <c r="C70" s="646"/>
      <c r="D70" s="646"/>
      <c r="E70" s="646"/>
      <c r="F70" s="646"/>
      <c r="G70" s="647">
        <f t="shared" si="14"/>
        <v>0</v>
      </c>
    </row>
    <row r="71" spans="1:8" x14ac:dyDescent="0.25">
      <c r="A71" s="650" t="s">
        <v>4105</v>
      </c>
      <c r="B71" s="652">
        <f>SUM(B72:B75)</f>
        <v>0</v>
      </c>
      <c r="C71" s="652">
        <f t="shared" ref="C71:F71" si="15">SUM(C72:C75)</f>
        <v>0</v>
      </c>
      <c r="D71" s="652">
        <f t="shared" si="15"/>
        <v>0</v>
      </c>
      <c r="E71" s="652">
        <f t="shared" si="15"/>
        <v>0</v>
      </c>
      <c r="F71" s="652">
        <f t="shared" si="15"/>
        <v>0</v>
      </c>
      <c r="G71" s="652">
        <f>SUM(G72:G75)</f>
        <v>0</v>
      </c>
    </row>
    <row r="72" spans="1:8" ht="30" x14ac:dyDescent="0.25">
      <c r="A72" s="624" t="s">
        <v>4099</v>
      </c>
      <c r="B72" s="646"/>
      <c r="C72" s="646"/>
      <c r="D72" s="646"/>
      <c r="E72" s="646"/>
      <c r="F72" s="646"/>
      <c r="G72" s="647">
        <f>D72-E72</f>
        <v>0</v>
      </c>
    </row>
    <row r="73" spans="1:8" ht="30" x14ac:dyDescent="0.25">
      <c r="A73" s="624" t="s">
        <v>4100</v>
      </c>
      <c r="B73" s="646"/>
      <c r="C73" s="646"/>
      <c r="D73" s="646"/>
      <c r="E73" s="646"/>
      <c r="F73" s="646"/>
      <c r="G73" s="647">
        <f t="shared" ref="G73:G75" si="16">D73-E73</f>
        <v>0</v>
      </c>
    </row>
    <row r="74" spans="1:8" x14ac:dyDescent="0.25">
      <c r="A74" s="624" t="s">
        <v>4101</v>
      </c>
      <c r="B74" s="646"/>
      <c r="C74" s="646"/>
      <c r="D74" s="646"/>
      <c r="E74" s="646"/>
      <c r="F74" s="646"/>
      <c r="G74" s="647">
        <f t="shared" si="16"/>
        <v>0</v>
      </c>
    </row>
    <row r="75" spans="1:8" x14ac:dyDescent="0.25">
      <c r="A75" s="624" t="s">
        <v>4102</v>
      </c>
      <c r="B75" s="646"/>
      <c r="C75" s="646"/>
      <c r="D75" s="646"/>
      <c r="E75" s="646"/>
      <c r="F75" s="646"/>
      <c r="G75" s="647">
        <f t="shared" si="16"/>
        <v>0</v>
      </c>
    </row>
    <row r="76" spans="1:8" x14ac:dyDescent="0.25">
      <c r="A76" s="549"/>
      <c r="B76" s="653"/>
      <c r="C76" s="653"/>
      <c r="D76" s="653"/>
      <c r="E76" s="653"/>
      <c r="F76" s="653"/>
      <c r="G76" s="653"/>
    </row>
    <row r="77" spans="1:8" x14ac:dyDescent="0.25">
      <c r="A77" s="559" t="s">
        <v>4046</v>
      </c>
      <c r="B77" s="651">
        <f>B43+B9</f>
        <v>25047887.579999998</v>
      </c>
      <c r="C77" s="651">
        <f t="shared" ref="C77:F77" si="17">C43+C9</f>
        <v>1260446.6499999999</v>
      </c>
      <c r="D77" s="651">
        <f t="shared" si="17"/>
        <v>26308334.23</v>
      </c>
      <c r="E77" s="651">
        <f t="shared" si="17"/>
        <v>8818431.1300000008</v>
      </c>
      <c r="F77" s="651">
        <f t="shared" si="17"/>
        <v>8818431.1300000008</v>
      </c>
      <c r="G77" s="651">
        <f>G43+G9</f>
        <v>17489903.100000001</v>
      </c>
    </row>
    <row r="78" spans="1:8" x14ac:dyDescent="0.25">
      <c r="A78" s="597"/>
      <c r="B78" s="654"/>
      <c r="C78" s="654"/>
      <c r="D78" s="654"/>
      <c r="E78" s="654"/>
      <c r="F78" s="654"/>
      <c r="G78" s="654"/>
      <c r="H78" s="521"/>
    </row>
  </sheetData>
  <sheetProtection password="9CCF" sheet="1" objects="1" scenarios="1"/>
  <mergeCells count="9">
    <mergeCell ref="B7:F7"/>
    <mergeCell ref="G7:G8"/>
    <mergeCell ref="A7:A8"/>
    <mergeCell ref="A1:G1"/>
    <mergeCell ref="A2:G2"/>
    <mergeCell ref="A3:G3"/>
    <mergeCell ref="A4:G4"/>
    <mergeCell ref="A5:G5"/>
    <mergeCell ref="A6:G6"/>
  </mergeCells>
  <dataValidations count="1">
    <dataValidation type="decimal" allowBlank="1" showInputMessage="1" showErrorMessage="1" sqref="B9:G77" xr:uid="{00000000-0002-0000-4200-000000000000}">
      <formula1>-1.79769313486231E+100</formula1>
      <formula2>1.79769313486231E+100</formula2>
    </dataValidation>
  </dataValidations>
  <pageMargins left="0.70866141732283472" right="0.70866141732283472" top="0.74803149606299213" bottom="0.74803149606299213" header="0.31496062992125984" footer="0.31496062992125984"/>
  <pageSetup scale="62" fitToHeight="3" orientation="landscape" horizontalDpi="360" verticalDpi="36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41419-3089-4BAF-9156-C32D8BC7BCDF}">
  <sheetPr codeName="Hoja18"/>
  <dimension ref="A1:Y68"/>
  <sheetViews>
    <sheetView workbookViewId="0">
      <selection activeCell="R24" sqref="R24"/>
    </sheetView>
  </sheetViews>
  <sheetFormatPr baseColWidth="10" defaultColWidth="13.33203125" defaultRowHeight="15" customHeight="1" x14ac:dyDescent="0.25"/>
  <cols>
    <col min="1" max="1" width="12.1640625" style="116" bestFit="1" customWidth="1"/>
    <col min="2" max="14" width="3.5" style="116" customWidth="1"/>
    <col min="15" max="15" width="93.83203125" style="116" customWidth="1"/>
    <col min="16" max="16" width="13.33203125" style="116" customWidth="1"/>
    <col min="17" max="17" width="14.83203125" style="116" customWidth="1"/>
    <col min="18" max="18" width="13.1640625" style="116" bestFit="1" customWidth="1"/>
    <col min="19" max="19" width="13.33203125" style="116" customWidth="1"/>
    <col min="20" max="20" width="12.83203125" style="116" bestFit="1" customWidth="1"/>
    <col min="21" max="21" width="11.6640625" style="116" bestFit="1" customWidth="1"/>
    <col min="22" max="22" width="24.1640625" style="116" bestFit="1" customWidth="1"/>
    <col min="23" max="23" width="17.5" style="116" bestFit="1" customWidth="1"/>
    <col min="24" max="24" width="31.83203125" style="116" bestFit="1" customWidth="1"/>
    <col min="25" max="25" width="18.6640625" style="116" bestFit="1" customWidth="1"/>
    <col min="26" max="26" width="13.33203125" style="116" customWidth="1"/>
    <col min="27" max="16384" width="13.33203125" style="116"/>
  </cols>
  <sheetData>
    <row r="1" spans="1:25" x14ac:dyDescent="0.25">
      <c r="A1" s="116" t="s">
        <v>3662</v>
      </c>
      <c r="B1" s="116" t="s">
        <v>3663</v>
      </c>
      <c r="C1" s="116" t="s">
        <v>3664</v>
      </c>
      <c r="D1" s="116" t="s">
        <v>3665</v>
      </c>
      <c r="E1" s="116" t="s">
        <v>3666</v>
      </c>
      <c r="F1" s="116" t="s">
        <v>3667</v>
      </c>
      <c r="G1" s="116" t="s">
        <v>3668</v>
      </c>
      <c r="H1" s="116" t="s">
        <v>3669</v>
      </c>
      <c r="I1" s="116" t="s">
        <v>3670</v>
      </c>
      <c r="P1" s="116" t="s">
        <v>4047</v>
      </c>
      <c r="Q1" s="116" t="s">
        <v>3920</v>
      </c>
      <c r="R1" s="116" t="s">
        <v>3921</v>
      </c>
      <c r="S1" s="116" t="s">
        <v>3822</v>
      </c>
      <c r="T1" s="116" t="s">
        <v>4048</v>
      </c>
      <c r="U1" s="116" t="s">
        <v>4049</v>
      </c>
    </row>
    <row r="2" spans="1:25" x14ac:dyDescent="0.25">
      <c r="A2" s="116" t="str">
        <f>IF(LEN(CLEAN(B2))=0,"0",B2)&amp;","&amp;IF(LEN(CLEAN(C2))=0,"0",C2)&amp;","&amp;IF(LEN(CLEAN(D2))=0,"0",D2)&amp;","&amp;IF(LEN(CLEAN(E2))=0,"0",E2)&amp;","&amp;IF(LEN(CLEAN(F2))=0,"0",F2)&amp;","&amp;IF(LEN(CLEAN(G2))=0,"0",G2)&amp;","&amp;IF(LEN(CLEAN(H2))=0,"0",H2)</f>
        <v>6,3,1,0,0,0,0</v>
      </c>
      <c r="B2" s="116">
        <v>6</v>
      </c>
      <c r="C2" s="116">
        <v>3</v>
      </c>
      <c r="D2" s="116">
        <v>1</v>
      </c>
      <c r="I2" s="116" t="s">
        <v>3829</v>
      </c>
      <c r="P2" s="572">
        <f>'Formato 6 c)'!B9</f>
        <v>25047887.579999998</v>
      </c>
      <c r="Q2" s="572">
        <f>'Formato 6 c)'!C9</f>
        <v>1260446.6499999999</v>
      </c>
      <c r="R2" s="572">
        <f>'Formato 6 c)'!D9</f>
        <v>26308334.23</v>
      </c>
      <c r="S2" s="572">
        <f>'Formato 6 c)'!E9</f>
        <v>8818431.1300000008</v>
      </c>
      <c r="T2" s="572">
        <f>'Formato 6 c)'!F9</f>
        <v>8818431.1300000008</v>
      </c>
      <c r="U2" s="572">
        <f>'Formato 6 c)'!G9</f>
        <v>17489903.100000001</v>
      </c>
    </row>
    <row r="3" spans="1:25" x14ac:dyDescent="0.25">
      <c r="A3" s="540" t="str">
        <f t="shared" ref="A3:A66" si="0">IF(LEN(CLEAN(B3))=0,"0",B3)&amp;","&amp;IF(LEN(CLEAN(C3))=0,"0",C3)&amp;","&amp;IF(LEN(CLEAN(D3))=0,"0",D3)&amp;","&amp;IF(LEN(CLEAN(E3))=0,"0",E3)&amp;","&amp;IF(LEN(CLEAN(F3))=0,"0",F3)&amp;","&amp;IF(LEN(CLEAN(G3))=0,"0",G3)&amp;","&amp;IF(LEN(CLEAN(H3))=0,"0",H3)</f>
        <v>6,3,1,1,0,0,0</v>
      </c>
      <c r="B3" s="116">
        <v>6</v>
      </c>
      <c r="C3" s="116">
        <v>3</v>
      </c>
      <c r="D3" s="116">
        <v>1</v>
      </c>
      <c r="E3" s="116">
        <v>1</v>
      </c>
      <c r="J3" s="116" t="s">
        <v>812</v>
      </c>
      <c r="P3" s="572">
        <f>'Formato 6 c)'!B10</f>
        <v>0</v>
      </c>
      <c r="Q3" s="572">
        <f>'Formato 6 c)'!C10</f>
        <v>0</v>
      </c>
      <c r="R3" s="572">
        <f>'Formato 6 c)'!D10</f>
        <v>0</v>
      </c>
      <c r="S3" s="572">
        <f>'Formato 6 c)'!E10</f>
        <v>0</v>
      </c>
      <c r="T3" s="572">
        <f>'Formato 6 c)'!F10</f>
        <v>0</v>
      </c>
      <c r="U3" s="572">
        <f>'Formato 6 c)'!G10</f>
        <v>0</v>
      </c>
      <c r="V3" s="572"/>
    </row>
    <row r="4" spans="1:25" x14ac:dyDescent="0.25">
      <c r="A4" s="540" t="str">
        <f t="shared" si="0"/>
        <v>6,3,1,1,1,0,0</v>
      </c>
      <c r="B4" s="116">
        <v>6</v>
      </c>
      <c r="C4" s="116">
        <v>3</v>
      </c>
      <c r="D4" s="116">
        <v>1</v>
      </c>
      <c r="E4" s="116">
        <v>1</v>
      </c>
      <c r="F4" s="116">
        <v>1</v>
      </c>
      <c r="K4" s="116" t="s">
        <v>813</v>
      </c>
      <c r="P4" s="572">
        <f>'Formato 6 c)'!B11</f>
        <v>0</v>
      </c>
      <c r="Q4" s="572">
        <f>'Formato 6 c)'!C11</f>
        <v>0</v>
      </c>
      <c r="R4" s="572">
        <f>'Formato 6 c)'!D11</f>
        <v>0</v>
      </c>
      <c r="S4" s="572">
        <f>'Formato 6 c)'!E11</f>
        <v>0</v>
      </c>
      <c r="T4" s="572">
        <f>'Formato 6 c)'!F11</f>
        <v>0</v>
      </c>
      <c r="U4" s="572">
        <f>'Formato 6 c)'!G11</f>
        <v>0</v>
      </c>
      <c r="V4" s="572"/>
    </row>
    <row r="5" spans="1:25" x14ac:dyDescent="0.25">
      <c r="A5" s="540" t="str">
        <f t="shared" si="0"/>
        <v>6,3,1,1,2,0,0</v>
      </c>
      <c r="B5" s="116">
        <v>6</v>
      </c>
      <c r="C5" s="116">
        <v>3</v>
      </c>
      <c r="D5" s="116">
        <v>1</v>
      </c>
      <c r="E5" s="116">
        <v>1</v>
      </c>
      <c r="F5" s="116">
        <v>2</v>
      </c>
      <c r="K5" s="116" t="s">
        <v>814</v>
      </c>
      <c r="P5" s="572">
        <f>'Formato 6 c)'!B12</f>
        <v>0</v>
      </c>
      <c r="Q5" s="572">
        <f>'Formato 6 c)'!C12</f>
        <v>0</v>
      </c>
      <c r="R5" s="572">
        <f>'Formato 6 c)'!D12</f>
        <v>0</v>
      </c>
      <c r="S5" s="572">
        <f>'Formato 6 c)'!E12</f>
        <v>0</v>
      </c>
      <c r="T5" s="572">
        <f>'Formato 6 c)'!F12</f>
        <v>0</v>
      </c>
      <c r="U5" s="572">
        <f>'Formato 6 c)'!G12</f>
        <v>0</v>
      </c>
      <c r="V5" s="572"/>
    </row>
    <row r="6" spans="1:25" x14ac:dyDescent="0.25">
      <c r="A6" s="540" t="str">
        <f t="shared" si="0"/>
        <v>6,3,1,1,3,0,0</v>
      </c>
      <c r="B6" s="116">
        <v>6</v>
      </c>
      <c r="C6" s="116">
        <v>3</v>
      </c>
      <c r="D6" s="116">
        <v>1</v>
      </c>
      <c r="E6" s="116">
        <v>1</v>
      </c>
      <c r="F6" s="116">
        <v>3</v>
      </c>
      <c r="K6" s="116" t="s">
        <v>4106</v>
      </c>
      <c r="P6" s="572">
        <f>'Formato 6 c)'!B13</f>
        <v>0</v>
      </c>
      <c r="Q6" s="572">
        <f>'Formato 6 c)'!C13</f>
        <v>0</v>
      </c>
      <c r="R6" s="572">
        <f>'Formato 6 c)'!D13</f>
        <v>0</v>
      </c>
      <c r="S6" s="572">
        <f>'Formato 6 c)'!E13</f>
        <v>0</v>
      </c>
      <c r="T6" s="572">
        <f>'Formato 6 c)'!F13</f>
        <v>0</v>
      </c>
      <c r="U6" s="572">
        <f>'Formato 6 c)'!G13</f>
        <v>0</v>
      </c>
      <c r="V6" s="572"/>
    </row>
    <row r="7" spans="1:25" x14ac:dyDescent="0.25">
      <c r="A7" s="540" t="str">
        <f t="shared" si="0"/>
        <v>6,3,1,1,4,0,0</v>
      </c>
      <c r="B7" s="116">
        <v>6</v>
      </c>
      <c r="C7" s="116">
        <v>3</v>
      </c>
      <c r="D7" s="116">
        <v>1</v>
      </c>
      <c r="E7" s="116">
        <v>1</v>
      </c>
      <c r="F7" s="116">
        <v>4</v>
      </c>
      <c r="K7" s="116" t="s">
        <v>816</v>
      </c>
      <c r="P7" s="572">
        <f>'Formato 6 c)'!B14</f>
        <v>0</v>
      </c>
      <c r="Q7" s="572">
        <f>'Formato 6 c)'!C14</f>
        <v>0</v>
      </c>
      <c r="R7" s="572">
        <f>'Formato 6 c)'!D14</f>
        <v>0</v>
      </c>
      <c r="S7" s="572">
        <f>'Formato 6 c)'!E14</f>
        <v>0</v>
      </c>
      <c r="T7" s="572">
        <f>'Formato 6 c)'!F14</f>
        <v>0</v>
      </c>
      <c r="U7" s="572">
        <f>'Formato 6 c)'!G14</f>
        <v>0</v>
      </c>
      <c r="V7" s="572"/>
      <c r="W7" s="572"/>
      <c r="X7" s="572"/>
      <c r="Y7" s="572"/>
    </row>
    <row r="8" spans="1:25" x14ac:dyDescent="0.25">
      <c r="A8" s="540" t="str">
        <f t="shared" si="0"/>
        <v>6,3,1,1,5,0,0</v>
      </c>
      <c r="B8" s="116">
        <v>6</v>
      </c>
      <c r="C8" s="116">
        <v>3</v>
      </c>
      <c r="D8" s="116">
        <v>1</v>
      </c>
      <c r="E8" s="116">
        <v>1</v>
      </c>
      <c r="F8" s="116">
        <v>5</v>
      </c>
      <c r="K8" s="116" t="s">
        <v>817</v>
      </c>
      <c r="P8" s="572">
        <f>'Formato 6 c)'!B15</f>
        <v>0</v>
      </c>
      <c r="Q8" s="572">
        <f>'Formato 6 c)'!C15</f>
        <v>0</v>
      </c>
      <c r="R8" s="572">
        <f>'Formato 6 c)'!D15</f>
        <v>0</v>
      </c>
      <c r="S8" s="572">
        <f>'Formato 6 c)'!E15</f>
        <v>0</v>
      </c>
      <c r="T8" s="572">
        <f>'Formato 6 c)'!F15</f>
        <v>0</v>
      </c>
      <c r="U8" s="572">
        <f>'Formato 6 c)'!G15</f>
        <v>0</v>
      </c>
    </row>
    <row r="9" spans="1:25" x14ac:dyDescent="0.25">
      <c r="A9" s="540" t="str">
        <f t="shared" si="0"/>
        <v>6,3,1,1,6,0,0</v>
      </c>
      <c r="B9" s="116">
        <v>6</v>
      </c>
      <c r="C9" s="116">
        <v>3</v>
      </c>
      <c r="D9" s="116">
        <v>1</v>
      </c>
      <c r="E9" s="116">
        <v>1</v>
      </c>
      <c r="F9" s="116">
        <v>6</v>
      </c>
      <c r="K9" s="116" t="s">
        <v>818</v>
      </c>
      <c r="P9" s="572">
        <f>'Formato 6 c)'!B16</f>
        <v>0</v>
      </c>
      <c r="Q9" s="572">
        <f>'Formato 6 c)'!C16</f>
        <v>0</v>
      </c>
      <c r="R9" s="572">
        <f>'Formato 6 c)'!D16</f>
        <v>0</v>
      </c>
      <c r="S9" s="572">
        <f>'Formato 6 c)'!E16</f>
        <v>0</v>
      </c>
      <c r="T9" s="572">
        <f>'Formato 6 c)'!F16</f>
        <v>0</v>
      </c>
      <c r="U9" s="572">
        <f>'Formato 6 c)'!G16</f>
        <v>0</v>
      </c>
    </row>
    <row r="10" spans="1:25" x14ac:dyDescent="0.25">
      <c r="A10" s="540" t="str">
        <f t="shared" si="0"/>
        <v>6,3,1,1,7,0,0</v>
      </c>
      <c r="B10" s="116">
        <v>6</v>
      </c>
      <c r="C10" s="116">
        <v>3</v>
      </c>
      <c r="D10" s="116">
        <v>1</v>
      </c>
      <c r="E10" s="116">
        <v>1</v>
      </c>
      <c r="F10" s="116">
        <v>7</v>
      </c>
      <c r="K10" s="116" t="s">
        <v>819</v>
      </c>
      <c r="P10" s="572">
        <f>'Formato 6 c)'!B17</f>
        <v>0</v>
      </c>
      <c r="Q10" s="572">
        <f>'Formato 6 c)'!C17</f>
        <v>0</v>
      </c>
      <c r="R10" s="572">
        <f>'Formato 6 c)'!D17</f>
        <v>0</v>
      </c>
      <c r="S10" s="572">
        <f>'Formato 6 c)'!E17</f>
        <v>0</v>
      </c>
      <c r="T10" s="572">
        <f>'Formato 6 c)'!F17</f>
        <v>0</v>
      </c>
      <c r="U10" s="572">
        <f>'Formato 6 c)'!G17</f>
        <v>0</v>
      </c>
    </row>
    <row r="11" spans="1:25" x14ac:dyDescent="0.25">
      <c r="A11" s="540" t="str">
        <f t="shared" si="0"/>
        <v>6,3,1,1,8,0,0</v>
      </c>
      <c r="B11" s="116">
        <v>6</v>
      </c>
      <c r="C11" s="116">
        <v>3</v>
      </c>
      <c r="D11" s="116">
        <v>1</v>
      </c>
      <c r="E11" s="116">
        <v>1</v>
      </c>
      <c r="F11" s="116">
        <v>8</v>
      </c>
      <c r="K11" s="116" t="s">
        <v>484</v>
      </c>
      <c r="P11" s="572">
        <f>'Formato 6 c)'!B18</f>
        <v>0</v>
      </c>
      <c r="Q11" s="572">
        <f>'Formato 6 c)'!C18</f>
        <v>0</v>
      </c>
      <c r="R11" s="572">
        <f>'Formato 6 c)'!D18</f>
        <v>0</v>
      </c>
      <c r="S11" s="572">
        <f>'Formato 6 c)'!E18</f>
        <v>0</v>
      </c>
      <c r="T11" s="572">
        <f>'Formato 6 c)'!F18</f>
        <v>0</v>
      </c>
      <c r="U11" s="572">
        <f>'Formato 6 c)'!G18</f>
        <v>0</v>
      </c>
    </row>
    <row r="12" spans="1:25" x14ac:dyDescent="0.25">
      <c r="A12" s="540" t="str">
        <f t="shared" si="0"/>
        <v>6,3,1,2,0,0,0</v>
      </c>
      <c r="B12" s="116">
        <v>6</v>
      </c>
      <c r="C12" s="116">
        <v>3</v>
      </c>
      <c r="D12" s="116">
        <v>1</v>
      </c>
      <c r="E12" s="116">
        <v>2</v>
      </c>
      <c r="J12" s="116" t="s">
        <v>820</v>
      </c>
      <c r="N12" s="618"/>
      <c r="P12" s="572">
        <f>'Formato 6 c)'!B19</f>
        <v>25047887.579999998</v>
      </c>
      <c r="Q12" s="572">
        <f>'Formato 6 c)'!C19</f>
        <v>1260446.6499999999</v>
      </c>
      <c r="R12" s="572">
        <f>'Formato 6 c)'!D19</f>
        <v>26308334.23</v>
      </c>
      <c r="S12" s="572">
        <f>'Formato 6 c)'!E19</f>
        <v>8818431.1300000008</v>
      </c>
      <c r="T12" s="572">
        <f>'Formato 6 c)'!F19</f>
        <v>8818431.1300000008</v>
      </c>
      <c r="U12" s="572">
        <f>'Formato 6 c)'!G19</f>
        <v>17489903.100000001</v>
      </c>
    </row>
    <row r="13" spans="1:25" x14ac:dyDescent="0.25">
      <c r="A13" s="540" t="str">
        <f t="shared" si="0"/>
        <v>6,3,1,2,1,0,0</v>
      </c>
      <c r="B13" s="116">
        <v>6</v>
      </c>
      <c r="C13" s="116">
        <v>3</v>
      </c>
      <c r="D13" s="116">
        <v>1</v>
      </c>
      <c r="E13" s="116">
        <v>2</v>
      </c>
      <c r="F13" s="116">
        <v>1</v>
      </c>
      <c r="K13" s="116" t="s">
        <v>4107</v>
      </c>
      <c r="P13" s="572">
        <f>'Formato 6 c)'!B20</f>
        <v>0</v>
      </c>
      <c r="Q13" s="572">
        <f>'Formato 6 c)'!C20</f>
        <v>0</v>
      </c>
      <c r="R13" s="572">
        <f>'Formato 6 c)'!D20</f>
        <v>0</v>
      </c>
      <c r="S13" s="572">
        <f>'Formato 6 c)'!E20</f>
        <v>0</v>
      </c>
      <c r="T13" s="572">
        <f>'Formato 6 c)'!F20</f>
        <v>0</v>
      </c>
      <c r="U13" s="572">
        <f>'Formato 6 c)'!G20</f>
        <v>0</v>
      </c>
    </row>
    <row r="14" spans="1:25" x14ac:dyDescent="0.25">
      <c r="A14" s="540" t="str">
        <f t="shared" si="0"/>
        <v>6,3,1,2,2,0,0</v>
      </c>
      <c r="B14" s="116">
        <v>6</v>
      </c>
      <c r="C14" s="116">
        <v>3</v>
      </c>
      <c r="D14" s="116">
        <v>1</v>
      </c>
      <c r="E14" s="116">
        <v>2</v>
      </c>
      <c r="F14" s="116">
        <v>2</v>
      </c>
      <c r="K14" s="116" t="s">
        <v>822</v>
      </c>
      <c r="P14" s="572">
        <f>'Formato 6 c)'!B21</f>
        <v>25047887.579999998</v>
      </c>
      <c r="Q14" s="572">
        <f>'Formato 6 c)'!C21</f>
        <v>1260446.6499999999</v>
      </c>
      <c r="R14" s="572">
        <f>'Formato 6 c)'!D21</f>
        <v>26308334.23</v>
      </c>
      <c r="S14" s="572">
        <f>'Formato 6 c)'!E21</f>
        <v>8818431.1300000008</v>
      </c>
      <c r="T14" s="572">
        <f>'Formato 6 c)'!F21</f>
        <v>8818431.1300000008</v>
      </c>
      <c r="U14" s="572">
        <f>'Formato 6 c)'!G21</f>
        <v>17489903.100000001</v>
      </c>
    </row>
    <row r="15" spans="1:25" x14ac:dyDescent="0.25">
      <c r="A15" s="540" t="str">
        <f t="shared" si="0"/>
        <v>6,3,1,2,3,0,0</v>
      </c>
      <c r="B15" s="116">
        <v>6</v>
      </c>
      <c r="C15" s="116">
        <v>3</v>
      </c>
      <c r="D15" s="116">
        <v>1</v>
      </c>
      <c r="E15" s="116">
        <v>2</v>
      </c>
      <c r="F15" s="116">
        <v>3</v>
      </c>
      <c r="K15" s="116" t="s">
        <v>823</v>
      </c>
      <c r="P15" s="572">
        <f>'Formato 6 c)'!B22</f>
        <v>0</v>
      </c>
      <c r="Q15" s="572">
        <f>'Formato 6 c)'!C22</f>
        <v>0</v>
      </c>
      <c r="R15" s="572">
        <f>'Formato 6 c)'!D22</f>
        <v>0</v>
      </c>
      <c r="S15" s="572">
        <f>'Formato 6 c)'!E22</f>
        <v>0</v>
      </c>
      <c r="T15" s="572">
        <f>'Formato 6 c)'!F22</f>
        <v>0</v>
      </c>
      <c r="U15" s="572">
        <f>'Formato 6 c)'!G22</f>
        <v>0</v>
      </c>
    </row>
    <row r="16" spans="1:25" x14ac:dyDescent="0.25">
      <c r="A16" s="540" t="str">
        <f t="shared" si="0"/>
        <v>6,3,1,2,4,0,0</v>
      </c>
      <c r="B16" s="116">
        <v>6</v>
      </c>
      <c r="C16" s="116">
        <v>3</v>
      </c>
      <c r="D16" s="116">
        <v>1</v>
      </c>
      <c r="E16" s="116">
        <v>2</v>
      </c>
      <c r="F16" s="116">
        <v>4</v>
      </c>
      <c r="K16" s="116" t="s">
        <v>824</v>
      </c>
      <c r="P16" s="572">
        <f>'Formato 6 c)'!B23</f>
        <v>0</v>
      </c>
      <c r="Q16" s="572">
        <f>'Formato 6 c)'!C23</f>
        <v>0</v>
      </c>
      <c r="R16" s="572">
        <f>'Formato 6 c)'!D23</f>
        <v>0</v>
      </c>
      <c r="S16" s="572">
        <f>'Formato 6 c)'!E23</f>
        <v>0</v>
      </c>
      <c r="T16" s="572">
        <f>'Formato 6 c)'!F23</f>
        <v>0</v>
      </c>
      <c r="U16" s="572">
        <f>'Formato 6 c)'!G23</f>
        <v>0</v>
      </c>
    </row>
    <row r="17" spans="1:21" x14ac:dyDescent="0.25">
      <c r="A17" s="540" t="str">
        <f t="shared" si="0"/>
        <v>6,3,1,2,5,0,0</v>
      </c>
      <c r="B17" s="116">
        <v>6</v>
      </c>
      <c r="C17" s="116">
        <v>3</v>
      </c>
      <c r="D17" s="116">
        <v>1</v>
      </c>
      <c r="E17" s="116">
        <v>2</v>
      </c>
      <c r="F17" s="116">
        <v>5</v>
      </c>
      <c r="K17" s="116" t="s">
        <v>4108</v>
      </c>
      <c r="P17" s="572">
        <f>'Formato 6 c)'!B24</f>
        <v>0</v>
      </c>
      <c r="Q17" s="572">
        <f>'Formato 6 c)'!C24</f>
        <v>0</v>
      </c>
      <c r="R17" s="572">
        <f>'Formato 6 c)'!D24</f>
        <v>0</v>
      </c>
      <c r="S17" s="572">
        <f>'Formato 6 c)'!E24</f>
        <v>0</v>
      </c>
      <c r="T17" s="572">
        <f>'Formato 6 c)'!F24</f>
        <v>0</v>
      </c>
      <c r="U17" s="572">
        <f>'Formato 6 c)'!G24</f>
        <v>0</v>
      </c>
    </row>
    <row r="18" spans="1:21" x14ac:dyDescent="0.25">
      <c r="A18" s="540" t="str">
        <f t="shared" si="0"/>
        <v>6,3,1,2,6,0,0</v>
      </c>
      <c r="B18" s="116">
        <v>6</v>
      </c>
      <c r="C18" s="116">
        <v>3</v>
      </c>
      <c r="D18" s="116">
        <v>1</v>
      </c>
      <c r="E18" s="116">
        <v>2</v>
      </c>
      <c r="F18" s="116">
        <v>6</v>
      </c>
      <c r="K18" s="116" t="s">
        <v>826</v>
      </c>
      <c r="P18" s="572">
        <f>'Formato 6 c)'!B25</f>
        <v>0</v>
      </c>
      <c r="Q18" s="572">
        <f>'Formato 6 c)'!C25</f>
        <v>0</v>
      </c>
      <c r="R18" s="572">
        <f>'Formato 6 c)'!D25</f>
        <v>0</v>
      </c>
      <c r="S18" s="572">
        <f>'Formato 6 c)'!E25</f>
        <v>0</v>
      </c>
      <c r="T18" s="572">
        <f>'Formato 6 c)'!F25</f>
        <v>0</v>
      </c>
      <c r="U18" s="572">
        <f>'Formato 6 c)'!G25</f>
        <v>0</v>
      </c>
    </row>
    <row r="19" spans="1:21" x14ac:dyDescent="0.25">
      <c r="A19" s="540" t="str">
        <f t="shared" si="0"/>
        <v>6,3,1,2,7,0,0</v>
      </c>
      <c r="B19" s="116">
        <v>6</v>
      </c>
      <c r="C19" s="116">
        <v>3</v>
      </c>
      <c r="D19" s="116">
        <v>1</v>
      </c>
      <c r="E19" s="116">
        <v>2</v>
      </c>
      <c r="F19" s="116">
        <v>7</v>
      </c>
      <c r="K19" s="116" t="s">
        <v>827</v>
      </c>
      <c r="P19" s="572">
        <f>'Formato 6 c)'!B26</f>
        <v>0</v>
      </c>
      <c r="Q19" s="572">
        <f>'Formato 6 c)'!C26</f>
        <v>0</v>
      </c>
      <c r="R19" s="572">
        <f>'Formato 6 c)'!D26</f>
        <v>0</v>
      </c>
      <c r="S19" s="572">
        <f>'Formato 6 c)'!E26</f>
        <v>0</v>
      </c>
      <c r="T19" s="572">
        <f>'Formato 6 c)'!F26</f>
        <v>0</v>
      </c>
      <c r="U19" s="572">
        <f>'Formato 6 c)'!G26</f>
        <v>0</v>
      </c>
    </row>
    <row r="20" spans="1:21" x14ac:dyDescent="0.25">
      <c r="A20" s="540" t="str">
        <f t="shared" si="0"/>
        <v>6,3,1,3,0,0,0</v>
      </c>
      <c r="B20" s="116">
        <v>6</v>
      </c>
      <c r="C20" s="116">
        <v>3</v>
      </c>
      <c r="D20" s="116">
        <v>1</v>
      </c>
      <c r="E20" s="116">
        <v>3</v>
      </c>
      <c r="J20" s="116" t="s">
        <v>828</v>
      </c>
      <c r="P20" s="572">
        <f>'Formato 6 c)'!B27</f>
        <v>0</v>
      </c>
      <c r="Q20" s="572">
        <f>'Formato 6 c)'!C27</f>
        <v>0</v>
      </c>
      <c r="R20" s="572">
        <f>'Formato 6 c)'!D27</f>
        <v>0</v>
      </c>
      <c r="S20" s="572">
        <f>'Formato 6 c)'!E27</f>
        <v>0</v>
      </c>
      <c r="T20" s="572">
        <f>'Formato 6 c)'!F27</f>
        <v>0</v>
      </c>
      <c r="U20" s="572">
        <f>'Formato 6 c)'!G27</f>
        <v>0</v>
      </c>
    </row>
    <row r="21" spans="1:21" x14ac:dyDescent="0.25">
      <c r="A21" s="540" t="str">
        <f t="shared" si="0"/>
        <v>6,3,1,3,1,0,0</v>
      </c>
      <c r="B21" s="116">
        <v>6</v>
      </c>
      <c r="C21" s="116">
        <v>3</v>
      </c>
      <c r="D21" s="116">
        <v>1</v>
      </c>
      <c r="E21" s="116">
        <v>3</v>
      </c>
      <c r="F21" s="116">
        <v>1</v>
      </c>
      <c r="K21" s="116" t="s">
        <v>829</v>
      </c>
      <c r="P21" s="572">
        <f>'Formato 6 c)'!B28</f>
        <v>0</v>
      </c>
      <c r="Q21" s="572">
        <f>'Formato 6 c)'!C28</f>
        <v>0</v>
      </c>
      <c r="R21" s="572">
        <f>'Formato 6 c)'!D28</f>
        <v>0</v>
      </c>
      <c r="S21" s="572">
        <f>'Formato 6 c)'!E28</f>
        <v>0</v>
      </c>
      <c r="T21" s="572">
        <f>'Formato 6 c)'!F28</f>
        <v>0</v>
      </c>
      <c r="U21" s="572">
        <f>'Formato 6 c)'!G28</f>
        <v>0</v>
      </c>
    </row>
    <row r="22" spans="1:21" x14ac:dyDescent="0.25">
      <c r="A22" s="540" t="str">
        <f t="shared" si="0"/>
        <v>6,3,1,3,2,0,0</v>
      </c>
      <c r="B22" s="116">
        <v>6</v>
      </c>
      <c r="C22" s="116">
        <v>3</v>
      </c>
      <c r="D22" s="116">
        <v>1</v>
      </c>
      <c r="E22" s="116">
        <v>3</v>
      </c>
      <c r="F22" s="116">
        <v>2</v>
      </c>
      <c r="K22" s="116" t="s">
        <v>830</v>
      </c>
      <c r="P22" s="572">
        <f>'Formato 6 c)'!B29</f>
        <v>0</v>
      </c>
      <c r="Q22" s="572">
        <f>'Formato 6 c)'!C29</f>
        <v>0</v>
      </c>
      <c r="R22" s="572">
        <f>'Formato 6 c)'!D29</f>
        <v>0</v>
      </c>
      <c r="S22" s="572">
        <f>'Formato 6 c)'!E29</f>
        <v>0</v>
      </c>
      <c r="T22" s="572">
        <f>'Formato 6 c)'!F29</f>
        <v>0</v>
      </c>
      <c r="U22" s="572">
        <f>'Formato 6 c)'!G29</f>
        <v>0</v>
      </c>
    </row>
    <row r="23" spans="1:21" x14ac:dyDescent="0.25">
      <c r="A23" s="540" t="str">
        <f t="shared" si="0"/>
        <v>6,3,1,3,3,0,0</v>
      </c>
      <c r="B23" s="116">
        <v>6</v>
      </c>
      <c r="C23" s="116">
        <v>3</v>
      </c>
      <c r="D23" s="116">
        <v>1</v>
      </c>
      <c r="E23" s="116">
        <v>3</v>
      </c>
      <c r="F23" s="116">
        <v>3</v>
      </c>
      <c r="K23" s="116" t="s">
        <v>4109</v>
      </c>
      <c r="P23" s="572">
        <f>'Formato 6 c)'!B30</f>
        <v>0</v>
      </c>
      <c r="Q23" s="572">
        <f>'Formato 6 c)'!C30</f>
        <v>0</v>
      </c>
      <c r="R23" s="572">
        <f>'Formato 6 c)'!D30</f>
        <v>0</v>
      </c>
      <c r="S23" s="572">
        <f>'Formato 6 c)'!E30</f>
        <v>0</v>
      </c>
      <c r="T23" s="572">
        <f>'Formato 6 c)'!F30</f>
        <v>0</v>
      </c>
      <c r="U23" s="572">
        <f>'Formato 6 c)'!G30</f>
        <v>0</v>
      </c>
    </row>
    <row r="24" spans="1:21" x14ac:dyDescent="0.25">
      <c r="A24" s="540" t="str">
        <f t="shared" si="0"/>
        <v>6,3,1,3,4,0,0</v>
      </c>
      <c r="B24" s="116">
        <v>6</v>
      </c>
      <c r="C24" s="116">
        <v>3</v>
      </c>
      <c r="D24" s="116">
        <v>1</v>
      </c>
      <c r="E24" s="116">
        <v>3</v>
      </c>
      <c r="F24" s="116">
        <v>4</v>
      </c>
      <c r="K24" s="116" t="s">
        <v>832</v>
      </c>
      <c r="P24" s="572">
        <f>'Formato 6 c)'!B31</f>
        <v>0</v>
      </c>
      <c r="Q24" s="572">
        <f>'Formato 6 c)'!C31</f>
        <v>0</v>
      </c>
      <c r="R24" s="572">
        <f>'Formato 6 c)'!D31</f>
        <v>0</v>
      </c>
      <c r="S24" s="572">
        <f>'Formato 6 c)'!E31</f>
        <v>0</v>
      </c>
      <c r="T24" s="572">
        <f>'Formato 6 c)'!F31</f>
        <v>0</v>
      </c>
      <c r="U24" s="572">
        <f>'Formato 6 c)'!G31</f>
        <v>0</v>
      </c>
    </row>
    <row r="25" spans="1:21" x14ac:dyDescent="0.25">
      <c r="A25" s="540" t="str">
        <f t="shared" si="0"/>
        <v>6,3,1,3,5,0,0</v>
      </c>
      <c r="B25" s="116">
        <v>6</v>
      </c>
      <c r="C25" s="116">
        <v>3</v>
      </c>
      <c r="D25" s="116">
        <v>1</v>
      </c>
      <c r="E25" s="116">
        <v>3</v>
      </c>
      <c r="F25" s="116">
        <v>5</v>
      </c>
      <c r="K25" s="116" t="s">
        <v>833</v>
      </c>
      <c r="P25" s="572">
        <f>'Formato 6 c)'!B32</f>
        <v>0</v>
      </c>
      <c r="Q25" s="572">
        <f>'Formato 6 c)'!C32</f>
        <v>0</v>
      </c>
      <c r="R25" s="572">
        <f>'Formato 6 c)'!D32</f>
        <v>0</v>
      </c>
      <c r="S25" s="572">
        <f>'Formato 6 c)'!E32</f>
        <v>0</v>
      </c>
      <c r="T25" s="572">
        <f>'Formato 6 c)'!F32</f>
        <v>0</v>
      </c>
      <c r="U25" s="572">
        <f>'Formato 6 c)'!G32</f>
        <v>0</v>
      </c>
    </row>
    <row r="26" spans="1:21" x14ac:dyDescent="0.25">
      <c r="A26" s="540" t="str">
        <f t="shared" si="0"/>
        <v>6,3,1,3,6,0,0</v>
      </c>
      <c r="B26" s="116">
        <v>6</v>
      </c>
      <c r="C26" s="116">
        <v>3</v>
      </c>
      <c r="D26" s="116">
        <v>1</v>
      </c>
      <c r="E26" s="116">
        <v>3</v>
      </c>
      <c r="F26" s="116">
        <v>6</v>
      </c>
      <c r="K26" s="116" t="s">
        <v>834</v>
      </c>
      <c r="P26" s="572">
        <f>'Formato 6 c)'!B33</f>
        <v>0</v>
      </c>
      <c r="Q26" s="572">
        <f>'Formato 6 c)'!C33</f>
        <v>0</v>
      </c>
      <c r="R26" s="572">
        <f>'Formato 6 c)'!D33</f>
        <v>0</v>
      </c>
      <c r="S26" s="572">
        <f>'Formato 6 c)'!E33</f>
        <v>0</v>
      </c>
      <c r="T26" s="572">
        <f>'Formato 6 c)'!F33</f>
        <v>0</v>
      </c>
      <c r="U26" s="572">
        <f>'Formato 6 c)'!G33</f>
        <v>0</v>
      </c>
    </row>
    <row r="27" spans="1:21" x14ac:dyDescent="0.25">
      <c r="A27" s="540" t="str">
        <f t="shared" si="0"/>
        <v>6,3,1,3,7,0,0</v>
      </c>
      <c r="B27" s="116">
        <v>6</v>
      </c>
      <c r="C27" s="116">
        <v>3</v>
      </c>
      <c r="D27" s="116">
        <v>1</v>
      </c>
      <c r="E27" s="116">
        <v>3</v>
      </c>
      <c r="F27" s="116">
        <v>7</v>
      </c>
      <c r="K27" s="116" t="s">
        <v>835</v>
      </c>
      <c r="P27" s="572">
        <f>'Formato 6 c)'!B34</f>
        <v>0</v>
      </c>
      <c r="Q27" s="572">
        <f>'Formato 6 c)'!C34</f>
        <v>0</v>
      </c>
      <c r="R27" s="572">
        <f>'Formato 6 c)'!D34</f>
        <v>0</v>
      </c>
      <c r="S27" s="572">
        <f>'Formato 6 c)'!E34</f>
        <v>0</v>
      </c>
      <c r="T27" s="572">
        <f>'Formato 6 c)'!F34</f>
        <v>0</v>
      </c>
      <c r="U27" s="572">
        <f>'Formato 6 c)'!G34</f>
        <v>0</v>
      </c>
    </row>
    <row r="28" spans="1:21" x14ac:dyDescent="0.25">
      <c r="A28" s="540" t="str">
        <f t="shared" si="0"/>
        <v>6,3,1,3,8,0,0</v>
      </c>
      <c r="B28" s="116">
        <v>6</v>
      </c>
      <c r="C28" s="116">
        <v>3</v>
      </c>
      <c r="D28" s="116">
        <v>1</v>
      </c>
      <c r="E28" s="116">
        <v>3</v>
      </c>
      <c r="F28" s="116">
        <v>8</v>
      </c>
      <c r="K28" s="116" t="s">
        <v>836</v>
      </c>
      <c r="P28" s="572">
        <f>'Formato 6 c)'!B35</f>
        <v>0</v>
      </c>
      <c r="Q28" s="572">
        <f>'Formato 6 c)'!C35</f>
        <v>0</v>
      </c>
      <c r="R28" s="572">
        <f>'Formato 6 c)'!D35</f>
        <v>0</v>
      </c>
      <c r="S28" s="572">
        <f>'Formato 6 c)'!E35</f>
        <v>0</v>
      </c>
      <c r="T28" s="572">
        <f>'Formato 6 c)'!F35</f>
        <v>0</v>
      </c>
      <c r="U28" s="572">
        <f>'Formato 6 c)'!G35</f>
        <v>0</v>
      </c>
    </row>
    <row r="29" spans="1:21" x14ac:dyDescent="0.25">
      <c r="A29" s="540" t="str">
        <f t="shared" si="0"/>
        <v>6,3,1,3,9,0,0</v>
      </c>
      <c r="B29" s="116">
        <v>6</v>
      </c>
      <c r="C29" s="116">
        <v>3</v>
      </c>
      <c r="D29" s="116">
        <v>1</v>
      </c>
      <c r="E29" s="116">
        <v>3</v>
      </c>
      <c r="F29" s="116">
        <v>9</v>
      </c>
      <c r="K29" s="116" t="s">
        <v>837</v>
      </c>
      <c r="P29" s="572">
        <f>'Formato 6 c)'!B36</f>
        <v>0</v>
      </c>
      <c r="Q29" s="572">
        <f>'Formato 6 c)'!C36</f>
        <v>0</v>
      </c>
      <c r="R29" s="572">
        <f>'Formato 6 c)'!D36</f>
        <v>0</v>
      </c>
      <c r="S29" s="572">
        <f>'Formato 6 c)'!E36</f>
        <v>0</v>
      </c>
      <c r="T29" s="572">
        <f>'Formato 6 c)'!F36</f>
        <v>0</v>
      </c>
      <c r="U29" s="572">
        <f>'Formato 6 c)'!G36</f>
        <v>0</v>
      </c>
    </row>
    <row r="30" spans="1:21" x14ac:dyDescent="0.25">
      <c r="A30" s="540" t="str">
        <f t="shared" si="0"/>
        <v>6,3,1,4,0,0,0</v>
      </c>
      <c r="B30" s="116">
        <v>6</v>
      </c>
      <c r="C30" s="116">
        <v>3</v>
      </c>
      <c r="D30" s="116">
        <v>1</v>
      </c>
      <c r="E30" s="116">
        <v>4</v>
      </c>
      <c r="J30" s="116" t="s">
        <v>4110</v>
      </c>
      <c r="P30" s="572">
        <f>'Formato 6 c)'!B37</f>
        <v>0</v>
      </c>
      <c r="Q30" s="572">
        <f>'Formato 6 c)'!C37</f>
        <v>0</v>
      </c>
      <c r="R30" s="572">
        <f>'Formato 6 c)'!D37</f>
        <v>0</v>
      </c>
      <c r="S30" s="572">
        <f>'Formato 6 c)'!E37</f>
        <v>0</v>
      </c>
      <c r="T30" s="572">
        <f>'Formato 6 c)'!F37</f>
        <v>0</v>
      </c>
      <c r="U30" s="572">
        <f>'Formato 6 c)'!G37</f>
        <v>0</v>
      </c>
    </row>
    <row r="31" spans="1:21" x14ac:dyDescent="0.25">
      <c r="A31" s="540" t="str">
        <f t="shared" si="0"/>
        <v>6,3,1,4,1,0,0</v>
      </c>
      <c r="B31" s="116">
        <v>6</v>
      </c>
      <c r="C31" s="116">
        <v>3</v>
      </c>
      <c r="D31" s="116">
        <v>1</v>
      </c>
      <c r="E31" s="116">
        <v>4</v>
      </c>
      <c r="F31" s="116">
        <v>1</v>
      </c>
      <c r="K31" s="116" t="s">
        <v>839</v>
      </c>
      <c r="P31" s="572">
        <f>'Formato 6 c)'!B38</f>
        <v>0</v>
      </c>
      <c r="Q31" s="572">
        <f>'Formato 6 c)'!C38</f>
        <v>0</v>
      </c>
      <c r="R31" s="572">
        <f>'Formato 6 c)'!D38</f>
        <v>0</v>
      </c>
      <c r="S31" s="572">
        <f>'Formato 6 c)'!E38</f>
        <v>0</v>
      </c>
      <c r="T31" s="572">
        <f>'Formato 6 c)'!F38</f>
        <v>0</v>
      </c>
      <c r="U31" s="572">
        <f>'Formato 6 c)'!G38</f>
        <v>0</v>
      </c>
    </row>
    <row r="32" spans="1:21" x14ac:dyDescent="0.25">
      <c r="A32" s="540" t="str">
        <f t="shared" si="0"/>
        <v>6,3,1,4,2,0,0</v>
      </c>
      <c r="B32" s="116">
        <v>6</v>
      </c>
      <c r="C32" s="116">
        <v>3</v>
      </c>
      <c r="D32" s="116">
        <v>1</v>
      </c>
      <c r="E32" s="116">
        <v>4</v>
      </c>
      <c r="F32" s="116">
        <v>2</v>
      </c>
      <c r="K32" s="116" t="s">
        <v>4111</v>
      </c>
      <c r="P32" s="572">
        <f>'Formato 6 c)'!B39</f>
        <v>0</v>
      </c>
      <c r="Q32" s="572">
        <f>'Formato 6 c)'!C39</f>
        <v>0</v>
      </c>
      <c r="R32" s="572">
        <f>'Formato 6 c)'!D39</f>
        <v>0</v>
      </c>
      <c r="S32" s="572">
        <f>'Formato 6 c)'!E39</f>
        <v>0</v>
      </c>
      <c r="T32" s="572">
        <f>'Formato 6 c)'!F39</f>
        <v>0</v>
      </c>
      <c r="U32" s="572">
        <f>'Formato 6 c)'!G39</f>
        <v>0</v>
      </c>
    </row>
    <row r="33" spans="1:21" x14ac:dyDescent="0.25">
      <c r="A33" s="540" t="str">
        <f t="shared" si="0"/>
        <v>6,3,1,4,3,0,0</v>
      </c>
      <c r="B33" s="116">
        <v>6</v>
      </c>
      <c r="C33" s="116">
        <v>3</v>
      </c>
      <c r="D33" s="116">
        <v>1</v>
      </c>
      <c r="E33" s="116">
        <v>4</v>
      </c>
      <c r="F33" s="116">
        <v>3</v>
      </c>
      <c r="K33" s="116" t="s">
        <v>841</v>
      </c>
      <c r="P33" s="572">
        <f>'Formato 6 c)'!B40</f>
        <v>0</v>
      </c>
      <c r="Q33" s="572">
        <f>'Formato 6 c)'!C40</f>
        <v>0</v>
      </c>
      <c r="R33" s="572">
        <f>'Formato 6 c)'!D40</f>
        <v>0</v>
      </c>
      <c r="S33" s="572">
        <f>'Formato 6 c)'!E40</f>
        <v>0</v>
      </c>
      <c r="T33" s="572">
        <f>'Formato 6 c)'!F40</f>
        <v>0</v>
      </c>
      <c r="U33" s="572">
        <f>'Formato 6 c)'!G40</f>
        <v>0</v>
      </c>
    </row>
    <row r="34" spans="1:21" x14ac:dyDescent="0.25">
      <c r="A34" s="540" t="str">
        <f t="shared" si="0"/>
        <v>6,3,1,4,4,0,0</v>
      </c>
      <c r="B34" s="116">
        <v>6</v>
      </c>
      <c r="C34" s="116">
        <v>3</v>
      </c>
      <c r="D34" s="116">
        <v>1</v>
      </c>
      <c r="E34" s="116">
        <v>4</v>
      </c>
      <c r="F34" s="116">
        <v>4</v>
      </c>
      <c r="K34" s="116" t="s">
        <v>842</v>
      </c>
      <c r="P34" s="572">
        <f>'Formato 6 c)'!B41</f>
        <v>0</v>
      </c>
      <c r="Q34" s="572">
        <f>'Formato 6 c)'!C41</f>
        <v>0</v>
      </c>
      <c r="R34" s="572">
        <f>'Formato 6 c)'!D41</f>
        <v>0</v>
      </c>
      <c r="S34" s="572">
        <f>'Formato 6 c)'!E41</f>
        <v>0</v>
      </c>
      <c r="T34" s="572">
        <f>'Formato 6 c)'!F41</f>
        <v>0</v>
      </c>
      <c r="U34" s="572">
        <f>'Formato 6 c)'!G41</f>
        <v>0</v>
      </c>
    </row>
    <row r="35" spans="1:21" x14ac:dyDescent="0.25">
      <c r="A35" s="540" t="str">
        <f t="shared" si="0"/>
        <v>6,3,2,0,0,0,0</v>
      </c>
      <c r="B35" s="116">
        <v>6</v>
      </c>
      <c r="C35" s="116">
        <v>3</v>
      </c>
      <c r="D35" s="116">
        <v>2</v>
      </c>
      <c r="I35" s="116" t="s">
        <v>3830</v>
      </c>
      <c r="P35" s="572">
        <f>'Formato 6 c)'!B43</f>
        <v>0</v>
      </c>
      <c r="Q35" s="572">
        <f>'Formato 6 c)'!C43</f>
        <v>0</v>
      </c>
      <c r="R35" s="572">
        <f>'Formato 6 c)'!D43</f>
        <v>0</v>
      </c>
      <c r="S35" s="572">
        <f>'Formato 6 c)'!E43</f>
        <v>0</v>
      </c>
      <c r="T35" s="572">
        <f>'Formato 6 c)'!F43</f>
        <v>0</v>
      </c>
      <c r="U35" s="572">
        <f>'Formato 6 c)'!G43</f>
        <v>0</v>
      </c>
    </row>
    <row r="36" spans="1:21" x14ac:dyDescent="0.25">
      <c r="A36" s="540" t="str">
        <f t="shared" si="0"/>
        <v>6,3,2,1,0,0,0</v>
      </c>
      <c r="B36" s="116">
        <v>6</v>
      </c>
      <c r="C36" s="116">
        <v>3</v>
      </c>
      <c r="D36" s="116">
        <v>2</v>
      </c>
      <c r="E36" s="116">
        <v>1</v>
      </c>
      <c r="J36" s="116" t="s">
        <v>812</v>
      </c>
      <c r="P36" s="572">
        <f>'Formato 6 c)'!B44</f>
        <v>0</v>
      </c>
      <c r="Q36" s="572">
        <f>'Formato 6 c)'!C44</f>
        <v>0</v>
      </c>
      <c r="R36" s="572">
        <f>'Formato 6 c)'!D44</f>
        <v>0</v>
      </c>
      <c r="S36" s="572">
        <f>'Formato 6 c)'!E44</f>
        <v>0</v>
      </c>
      <c r="T36" s="572">
        <f>'Formato 6 c)'!F44</f>
        <v>0</v>
      </c>
      <c r="U36" s="572">
        <f>'Formato 6 c)'!G44</f>
        <v>0</v>
      </c>
    </row>
    <row r="37" spans="1:21" x14ac:dyDescent="0.25">
      <c r="A37" s="540" t="str">
        <f t="shared" si="0"/>
        <v>6,3,2,1,1,0,0</v>
      </c>
      <c r="B37" s="116">
        <v>6</v>
      </c>
      <c r="C37" s="116">
        <v>3</v>
      </c>
      <c r="D37" s="116">
        <v>2</v>
      </c>
      <c r="E37" s="116">
        <v>1</v>
      </c>
      <c r="F37" s="116">
        <v>1</v>
      </c>
      <c r="K37" s="116" t="s">
        <v>813</v>
      </c>
      <c r="P37" s="572">
        <f>'Formato 6 c)'!B45</f>
        <v>0</v>
      </c>
      <c r="Q37" s="572">
        <f>'Formato 6 c)'!C45</f>
        <v>0</v>
      </c>
      <c r="R37" s="572">
        <f>'Formato 6 c)'!D45</f>
        <v>0</v>
      </c>
      <c r="S37" s="572">
        <f>'Formato 6 c)'!E45</f>
        <v>0</v>
      </c>
      <c r="T37" s="572">
        <f>'Formato 6 c)'!F45</f>
        <v>0</v>
      </c>
      <c r="U37" s="572">
        <f>'Formato 6 c)'!G45</f>
        <v>0</v>
      </c>
    </row>
    <row r="38" spans="1:21" x14ac:dyDescent="0.25">
      <c r="A38" s="540" t="str">
        <f t="shared" si="0"/>
        <v>6,3,2,1,2,0,0</v>
      </c>
      <c r="B38" s="116">
        <v>6</v>
      </c>
      <c r="C38" s="116">
        <v>3</v>
      </c>
      <c r="D38" s="116">
        <v>2</v>
      </c>
      <c r="E38" s="116">
        <v>1</v>
      </c>
      <c r="F38" s="116">
        <v>2</v>
      </c>
      <c r="K38" s="116" t="s">
        <v>814</v>
      </c>
      <c r="P38" s="572">
        <f>'Formato 6 c)'!B46</f>
        <v>0</v>
      </c>
      <c r="Q38" s="572">
        <f>'Formato 6 c)'!C46</f>
        <v>0</v>
      </c>
      <c r="R38" s="572">
        <f>'Formato 6 c)'!D46</f>
        <v>0</v>
      </c>
      <c r="S38" s="572">
        <f>'Formato 6 c)'!E46</f>
        <v>0</v>
      </c>
      <c r="T38" s="572">
        <f>'Formato 6 c)'!F46</f>
        <v>0</v>
      </c>
      <c r="U38" s="572">
        <f>'Formato 6 c)'!G46</f>
        <v>0</v>
      </c>
    </row>
    <row r="39" spans="1:21" x14ac:dyDescent="0.25">
      <c r="A39" s="540" t="str">
        <f t="shared" si="0"/>
        <v>6,3,2,1,3,0,0</v>
      </c>
      <c r="B39" s="116">
        <v>6</v>
      </c>
      <c r="C39" s="116">
        <v>3</v>
      </c>
      <c r="D39" s="116">
        <v>2</v>
      </c>
      <c r="E39" s="116">
        <v>1</v>
      </c>
      <c r="F39" s="116">
        <v>3</v>
      </c>
      <c r="K39" s="116" t="s">
        <v>4106</v>
      </c>
      <c r="P39" s="572">
        <f>'Formato 6 c)'!B47</f>
        <v>0</v>
      </c>
      <c r="Q39" s="572">
        <f>'Formato 6 c)'!C47</f>
        <v>0</v>
      </c>
      <c r="R39" s="572">
        <f>'Formato 6 c)'!D47</f>
        <v>0</v>
      </c>
      <c r="S39" s="572">
        <f>'Formato 6 c)'!E47</f>
        <v>0</v>
      </c>
      <c r="T39" s="572">
        <f>'Formato 6 c)'!F47</f>
        <v>0</v>
      </c>
      <c r="U39" s="572">
        <f>'Formato 6 c)'!G47</f>
        <v>0</v>
      </c>
    </row>
    <row r="40" spans="1:21" x14ac:dyDescent="0.25">
      <c r="A40" s="540" t="str">
        <f t="shared" si="0"/>
        <v>6,3,2,1,4,0,0</v>
      </c>
      <c r="B40" s="116">
        <v>6</v>
      </c>
      <c r="C40" s="116">
        <v>3</v>
      </c>
      <c r="D40" s="116">
        <v>2</v>
      </c>
      <c r="E40" s="116">
        <v>1</v>
      </c>
      <c r="F40" s="116">
        <v>4</v>
      </c>
      <c r="K40" s="116" t="s">
        <v>816</v>
      </c>
      <c r="P40" s="572">
        <f>'Formato 6 c)'!B48</f>
        <v>0</v>
      </c>
      <c r="Q40" s="572">
        <f>'Formato 6 c)'!C48</f>
        <v>0</v>
      </c>
      <c r="R40" s="572">
        <f>'Formato 6 c)'!D48</f>
        <v>0</v>
      </c>
      <c r="S40" s="572">
        <f>'Formato 6 c)'!E48</f>
        <v>0</v>
      </c>
      <c r="T40" s="572">
        <f>'Formato 6 c)'!F48</f>
        <v>0</v>
      </c>
      <c r="U40" s="572">
        <f>'Formato 6 c)'!G48</f>
        <v>0</v>
      </c>
    </row>
    <row r="41" spans="1:21" x14ac:dyDescent="0.25">
      <c r="A41" s="540" t="str">
        <f t="shared" si="0"/>
        <v>6,3,2,1,5,0,0</v>
      </c>
      <c r="B41" s="116">
        <v>6</v>
      </c>
      <c r="C41" s="116">
        <v>3</v>
      </c>
      <c r="D41" s="116">
        <v>2</v>
      </c>
      <c r="E41" s="116">
        <v>1</v>
      </c>
      <c r="F41" s="116">
        <v>5</v>
      </c>
      <c r="K41" s="116" t="s">
        <v>817</v>
      </c>
      <c r="P41" s="572">
        <f>'Formato 6 c)'!B49</f>
        <v>0</v>
      </c>
      <c r="Q41" s="572">
        <f>'Formato 6 c)'!C49</f>
        <v>0</v>
      </c>
      <c r="R41" s="572">
        <f>'Formato 6 c)'!D49</f>
        <v>0</v>
      </c>
      <c r="S41" s="572">
        <f>'Formato 6 c)'!E49</f>
        <v>0</v>
      </c>
      <c r="T41" s="572">
        <f>'Formato 6 c)'!F49</f>
        <v>0</v>
      </c>
      <c r="U41" s="572">
        <f>'Formato 6 c)'!G49</f>
        <v>0</v>
      </c>
    </row>
    <row r="42" spans="1:21" x14ac:dyDescent="0.25">
      <c r="A42" s="540" t="str">
        <f t="shared" si="0"/>
        <v>6,3,2,1,6,0,0</v>
      </c>
      <c r="B42" s="116">
        <v>6</v>
      </c>
      <c r="C42" s="116">
        <v>3</v>
      </c>
      <c r="D42" s="116">
        <v>2</v>
      </c>
      <c r="E42" s="116">
        <v>1</v>
      </c>
      <c r="F42" s="116">
        <v>6</v>
      </c>
      <c r="K42" s="116" t="s">
        <v>818</v>
      </c>
      <c r="P42" s="572">
        <f>'Formato 6 c)'!B50</f>
        <v>0</v>
      </c>
      <c r="Q42" s="572">
        <f>'Formato 6 c)'!C50</f>
        <v>0</v>
      </c>
      <c r="R42" s="572">
        <f>'Formato 6 c)'!D50</f>
        <v>0</v>
      </c>
      <c r="S42" s="572">
        <f>'Formato 6 c)'!E50</f>
        <v>0</v>
      </c>
      <c r="T42" s="572">
        <f>'Formato 6 c)'!F50</f>
        <v>0</v>
      </c>
      <c r="U42" s="572">
        <f>'Formato 6 c)'!G50</f>
        <v>0</v>
      </c>
    </row>
    <row r="43" spans="1:21" x14ac:dyDescent="0.25">
      <c r="A43" s="540" t="str">
        <f t="shared" si="0"/>
        <v>6,3,2,1,7,0,0</v>
      </c>
      <c r="B43" s="116">
        <v>6</v>
      </c>
      <c r="C43" s="116">
        <v>3</v>
      </c>
      <c r="D43" s="116">
        <v>2</v>
      </c>
      <c r="E43" s="116">
        <v>1</v>
      </c>
      <c r="F43" s="116">
        <v>7</v>
      </c>
      <c r="K43" s="116" t="s">
        <v>819</v>
      </c>
      <c r="P43" s="572">
        <f>'Formato 6 c)'!B51</f>
        <v>0</v>
      </c>
      <c r="Q43" s="572">
        <f>'Formato 6 c)'!C51</f>
        <v>0</v>
      </c>
      <c r="R43" s="572">
        <f>'Formato 6 c)'!D51</f>
        <v>0</v>
      </c>
      <c r="S43" s="572">
        <f>'Formato 6 c)'!E51</f>
        <v>0</v>
      </c>
      <c r="T43" s="572">
        <f>'Formato 6 c)'!F51</f>
        <v>0</v>
      </c>
      <c r="U43" s="572">
        <f>'Formato 6 c)'!G51</f>
        <v>0</v>
      </c>
    </row>
    <row r="44" spans="1:21" x14ac:dyDescent="0.25">
      <c r="A44" s="540" t="str">
        <f t="shared" si="0"/>
        <v>6,3,2,1,8,0,0</v>
      </c>
      <c r="B44" s="116">
        <v>6</v>
      </c>
      <c r="C44" s="116">
        <v>3</v>
      </c>
      <c r="D44" s="116">
        <v>2</v>
      </c>
      <c r="E44" s="116">
        <v>1</v>
      </c>
      <c r="F44" s="116">
        <v>8</v>
      </c>
      <c r="K44" s="116" t="s">
        <v>484</v>
      </c>
      <c r="P44" s="572">
        <f>'Formato 6 c)'!B52</f>
        <v>0</v>
      </c>
      <c r="Q44" s="572">
        <f>'Formato 6 c)'!C52</f>
        <v>0</v>
      </c>
      <c r="R44" s="572">
        <f>'Formato 6 c)'!D52</f>
        <v>0</v>
      </c>
      <c r="S44" s="572">
        <f>'Formato 6 c)'!E52</f>
        <v>0</v>
      </c>
      <c r="T44" s="572">
        <f>'Formato 6 c)'!F52</f>
        <v>0</v>
      </c>
      <c r="U44" s="572">
        <f>'Formato 6 c)'!G52</f>
        <v>0</v>
      </c>
    </row>
    <row r="45" spans="1:21" x14ac:dyDescent="0.25">
      <c r="A45" s="540" t="str">
        <f t="shared" si="0"/>
        <v>6,3,2,2,0,0,0</v>
      </c>
      <c r="B45" s="116">
        <v>6</v>
      </c>
      <c r="C45" s="116">
        <v>3</v>
      </c>
      <c r="D45" s="116">
        <v>2</v>
      </c>
      <c r="E45" s="116">
        <v>2</v>
      </c>
      <c r="J45" s="116" t="s">
        <v>820</v>
      </c>
      <c r="P45" s="572">
        <f>'Formato 6 c)'!B53</f>
        <v>0</v>
      </c>
      <c r="Q45" s="572">
        <f>'Formato 6 c)'!C53</f>
        <v>0</v>
      </c>
      <c r="R45" s="572">
        <f>'Formato 6 c)'!D53</f>
        <v>0</v>
      </c>
      <c r="S45" s="572">
        <f>'Formato 6 c)'!E53</f>
        <v>0</v>
      </c>
      <c r="T45" s="572">
        <f>'Formato 6 c)'!F53</f>
        <v>0</v>
      </c>
      <c r="U45" s="572">
        <f>'Formato 6 c)'!G53</f>
        <v>0</v>
      </c>
    </row>
    <row r="46" spans="1:21" x14ac:dyDescent="0.25">
      <c r="A46" s="540" t="str">
        <f t="shared" si="0"/>
        <v>6,3,2,2,1,0,0</v>
      </c>
      <c r="B46" s="116">
        <v>6</v>
      </c>
      <c r="C46" s="116">
        <v>3</v>
      </c>
      <c r="D46" s="116">
        <v>2</v>
      </c>
      <c r="E46" s="116">
        <v>2</v>
      </c>
      <c r="F46" s="116">
        <v>1</v>
      </c>
      <c r="K46" s="116" t="s">
        <v>4107</v>
      </c>
      <c r="P46" s="572">
        <f>'Formato 6 c)'!B54</f>
        <v>0</v>
      </c>
      <c r="Q46" s="572">
        <f>'Formato 6 c)'!C54</f>
        <v>0</v>
      </c>
      <c r="R46" s="572">
        <f>'Formato 6 c)'!D54</f>
        <v>0</v>
      </c>
      <c r="S46" s="572">
        <f>'Formato 6 c)'!E54</f>
        <v>0</v>
      </c>
      <c r="T46" s="572">
        <f>'Formato 6 c)'!F54</f>
        <v>0</v>
      </c>
      <c r="U46" s="572">
        <f>'Formato 6 c)'!G54</f>
        <v>0</v>
      </c>
    </row>
    <row r="47" spans="1:21" x14ac:dyDescent="0.25">
      <c r="A47" s="540" t="str">
        <f t="shared" si="0"/>
        <v>6,3,2,2,2,0,0</v>
      </c>
      <c r="B47" s="116">
        <v>6</v>
      </c>
      <c r="C47" s="116">
        <v>3</v>
      </c>
      <c r="D47" s="116">
        <v>2</v>
      </c>
      <c r="E47" s="116">
        <v>2</v>
      </c>
      <c r="F47" s="116">
        <v>2</v>
      </c>
      <c r="K47" s="116" t="s">
        <v>822</v>
      </c>
      <c r="P47" s="572">
        <f>'Formato 6 c)'!B55</f>
        <v>0</v>
      </c>
      <c r="Q47" s="572">
        <f>'Formato 6 c)'!C55</f>
        <v>0</v>
      </c>
      <c r="R47" s="572">
        <f>'Formato 6 c)'!D55</f>
        <v>0</v>
      </c>
      <c r="S47" s="572">
        <f>'Formato 6 c)'!E55</f>
        <v>0</v>
      </c>
      <c r="T47" s="572">
        <f>'Formato 6 c)'!F55</f>
        <v>0</v>
      </c>
      <c r="U47" s="572">
        <f>'Formato 6 c)'!G55</f>
        <v>0</v>
      </c>
    </row>
    <row r="48" spans="1:21" x14ac:dyDescent="0.25">
      <c r="A48" s="540" t="str">
        <f t="shared" si="0"/>
        <v>6,3,2,2,3,0,0</v>
      </c>
      <c r="B48" s="116">
        <v>6</v>
      </c>
      <c r="C48" s="116">
        <v>3</v>
      </c>
      <c r="D48" s="116">
        <v>2</v>
      </c>
      <c r="E48" s="116">
        <v>2</v>
      </c>
      <c r="F48" s="116">
        <v>3</v>
      </c>
      <c r="K48" s="116" t="s">
        <v>823</v>
      </c>
      <c r="P48" s="572">
        <f>'Formato 6 c)'!B56</f>
        <v>0</v>
      </c>
      <c r="Q48" s="572">
        <f>'Formato 6 c)'!C56</f>
        <v>0</v>
      </c>
      <c r="R48" s="572">
        <f>'Formato 6 c)'!D56</f>
        <v>0</v>
      </c>
      <c r="S48" s="572">
        <f>'Formato 6 c)'!E56</f>
        <v>0</v>
      </c>
      <c r="T48" s="572">
        <f>'Formato 6 c)'!F56</f>
        <v>0</v>
      </c>
      <c r="U48" s="572">
        <f>'Formato 6 c)'!G56</f>
        <v>0</v>
      </c>
    </row>
    <row r="49" spans="1:21" x14ac:dyDescent="0.25">
      <c r="A49" s="540" t="str">
        <f t="shared" si="0"/>
        <v>6,3,2,2,4,0,0</v>
      </c>
      <c r="B49" s="116">
        <v>6</v>
      </c>
      <c r="C49" s="116">
        <v>3</v>
      </c>
      <c r="D49" s="116">
        <v>2</v>
      </c>
      <c r="E49" s="116">
        <v>2</v>
      </c>
      <c r="F49" s="116">
        <v>4</v>
      </c>
      <c r="K49" s="116" t="s">
        <v>824</v>
      </c>
      <c r="P49" s="572">
        <f>'Formato 6 c)'!B57</f>
        <v>0</v>
      </c>
      <c r="Q49" s="572">
        <f>'Formato 6 c)'!C57</f>
        <v>0</v>
      </c>
      <c r="R49" s="572">
        <f>'Formato 6 c)'!D57</f>
        <v>0</v>
      </c>
      <c r="S49" s="572">
        <f>'Formato 6 c)'!E57</f>
        <v>0</v>
      </c>
      <c r="T49" s="572">
        <f>'Formato 6 c)'!F57</f>
        <v>0</v>
      </c>
      <c r="U49" s="572">
        <f>'Formato 6 c)'!G57</f>
        <v>0</v>
      </c>
    </row>
    <row r="50" spans="1:21" x14ac:dyDescent="0.25">
      <c r="A50" s="540" t="str">
        <f t="shared" si="0"/>
        <v>6,3,2,2,5,0,0</v>
      </c>
      <c r="B50" s="116">
        <v>6</v>
      </c>
      <c r="C50" s="116">
        <v>3</v>
      </c>
      <c r="D50" s="116">
        <v>2</v>
      </c>
      <c r="E50" s="116">
        <v>2</v>
      </c>
      <c r="F50" s="116">
        <v>5</v>
      </c>
      <c r="K50" s="116" t="s">
        <v>4108</v>
      </c>
      <c r="P50" s="572">
        <f>'Formato 6 c)'!B58</f>
        <v>0</v>
      </c>
      <c r="Q50" s="572">
        <f>'Formato 6 c)'!C58</f>
        <v>0</v>
      </c>
      <c r="R50" s="572">
        <f>'Formato 6 c)'!D58</f>
        <v>0</v>
      </c>
      <c r="S50" s="572">
        <f>'Formato 6 c)'!E58</f>
        <v>0</v>
      </c>
      <c r="T50" s="572">
        <f>'Formato 6 c)'!F58</f>
        <v>0</v>
      </c>
      <c r="U50" s="572">
        <f>'Formato 6 c)'!G58</f>
        <v>0</v>
      </c>
    </row>
    <row r="51" spans="1:21" x14ac:dyDescent="0.25">
      <c r="A51" s="540" t="str">
        <f t="shared" si="0"/>
        <v>6,3,2,2,6,0,0</v>
      </c>
      <c r="B51" s="116">
        <v>6</v>
      </c>
      <c r="C51" s="116">
        <v>3</v>
      </c>
      <c r="D51" s="116">
        <v>2</v>
      </c>
      <c r="E51" s="116">
        <v>2</v>
      </c>
      <c r="F51" s="116">
        <v>6</v>
      </c>
      <c r="K51" s="116" t="s">
        <v>826</v>
      </c>
      <c r="P51" s="572">
        <f>'Formato 6 c)'!B59</f>
        <v>0</v>
      </c>
      <c r="Q51" s="572">
        <f>'Formato 6 c)'!C59</f>
        <v>0</v>
      </c>
      <c r="R51" s="572">
        <f>'Formato 6 c)'!D59</f>
        <v>0</v>
      </c>
      <c r="S51" s="572">
        <f>'Formato 6 c)'!E59</f>
        <v>0</v>
      </c>
      <c r="T51" s="572">
        <f>'Formato 6 c)'!F59</f>
        <v>0</v>
      </c>
      <c r="U51" s="572">
        <f>'Formato 6 c)'!G59</f>
        <v>0</v>
      </c>
    </row>
    <row r="52" spans="1:21" x14ac:dyDescent="0.25">
      <c r="A52" s="540" t="str">
        <f t="shared" si="0"/>
        <v>6,3,2,2,7,0,0</v>
      </c>
      <c r="B52" s="116">
        <v>6</v>
      </c>
      <c r="C52" s="116">
        <v>3</v>
      </c>
      <c r="D52" s="116">
        <v>2</v>
      </c>
      <c r="E52" s="116">
        <v>2</v>
      </c>
      <c r="F52" s="116">
        <v>7</v>
      </c>
      <c r="K52" s="116" t="s">
        <v>827</v>
      </c>
      <c r="P52" s="572">
        <f>'Formato 6 c)'!B60</f>
        <v>0</v>
      </c>
      <c r="Q52" s="572">
        <f>'Formato 6 c)'!C60</f>
        <v>0</v>
      </c>
      <c r="R52" s="572">
        <f>'Formato 6 c)'!D60</f>
        <v>0</v>
      </c>
      <c r="S52" s="572">
        <f>'Formato 6 c)'!E60</f>
        <v>0</v>
      </c>
      <c r="T52" s="572">
        <f>'Formato 6 c)'!F60</f>
        <v>0</v>
      </c>
      <c r="U52" s="572">
        <f>'Formato 6 c)'!G60</f>
        <v>0</v>
      </c>
    </row>
    <row r="53" spans="1:21" x14ac:dyDescent="0.25">
      <c r="A53" s="540" t="str">
        <f t="shared" si="0"/>
        <v>6,3,2,3,0,0,0</v>
      </c>
      <c r="B53" s="116">
        <v>6</v>
      </c>
      <c r="C53" s="116">
        <v>3</v>
      </c>
      <c r="D53" s="116">
        <v>2</v>
      </c>
      <c r="E53" s="116">
        <v>3</v>
      </c>
      <c r="J53" s="116" t="s">
        <v>828</v>
      </c>
      <c r="P53" s="572">
        <f>'Formato 6 c)'!B61</f>
        <v>0</v>
      </c>
      <c r="Q53" s="572">
        <f>'Formato 6 c)'!C61</f>
        <v>0</v>
      </c>
      <c r="R53" s="572">
        <f>'Formato 6 c)'!D61</f>
        <v>0</v>
      </c>
      <c r="S53" s="572">
        <f>'Formato 6 c)'!E61</f>
        <v>0</v>
      </c>
      <c r="T53" s="572">
        <f>'Formato 6 c)'!F61</f>
        <v>0</v>
      </c>
      <c r="U53" s="572">
        <f>'Formato 6 c)'!G61</f>
        <v>0</v>
      </c>
    </row>
    <row r="54" spans="1:21" x14ac:dyDescent="0.25">
      <c r="A54" s="540" t="str">
        <f t="shared" si="0"/>
        <v>6,3,2,3,1,0,0</v>
      </c>
      <c r="B54" s="116">
        <v>6</v>
      </c>
      <c r="C54" s="116">
        <v>3</v>
      </c>
      <c r="D54" s="116">
        <v>2</v>
      </c>
      <c r="E54" s="116">
        <v>3</v>
      </c>
      <c r="F54" s="116">
        <v>1</v>
      </c>
      <c r="K54" s="116" t="s">
        <v>829</v>
      </c>
      <c r="P54" s="572">
        <f>'Formato 6 c)'!B62</f>
        <v>0</v>
      </c>
      <c r="Q54" s="572">
        <f>'Formato 6 c)'!C62</f>
        <v>0</v>
      </c>
      <c r="R54" s="572">
        <f>'Formato 6 c)'!D62</f>
        <v>0</v>
      </c>
      <c r="S54" s="572">
        <f>'Formato 6 c)'!E62</f>
        <v>0</v>
      </c>
      <c r="T54" s="572">
        <f>'Formato 6 c)'!F62</f>
        <v>0</v>
      </c>
      <c r="U54" s="572">
        <f>'Formato 6 c)'!G62</f>
        <v>0</v>
      </c>
    </row>
    <row r="55" spans="1:21" x14ac:dyDescent="0.25">
      <c r="A55" s="540" t="str">
        <f t="shared" si="0"/>
        <v>6,3,2,3,2,0,0</v>
      </c>
      <c r="B55" s="116">
        <v>6</v>
      </c>
      <c r="C55" s="116">
        <v>3</v>
      </c>
      <c r="D55" s="116">
        <v>2</v>
      </c>
      <c r="E55" s="116">
        <v>3</v>
      </c>
      <c r="F55" s="116">
        <v>2</v>
      </c>
      <c r="K55" s="116" t="s">
        <v>830</v>
      </c>
      <c r="P55" s="572">
        <f>'Formato 6 c)'!B63</f>
        <v>0</v>
      </c>
      <c r="Q55" s="572">
        <f>'Formato 6 c)'!C63</f>
        <v>0</v>
      </c>
      <c r="R55" s="572">
        <f>'Formato 6 c)'!D63</f>
        <v>0</v>
      </c>
      <c r="S55" s="572">
        <f>'Formato 6 c)'!E63</f>
        <v>0</v>
      </c>
      <c r="T55" s="572">
        <f>'Formato 6 c)'!F63</f>
        <v>0</v>
      </c>
      <c r="U55" s="572">
        <f>'Formato 6 c)'!G63</f>
        <v>0</v>
      </c>
    </row>
    <row r="56" spans="1:21" x14ac:dyDescent="0.25">
      <c r="A56" s="540" t="str">
        <f t="shared" si="0"/>
        <v>6,3,2,3,3,0,0</v>
      </c>
      <c r="B56" s="116">
        <v>6</v>
      </c>
      <c r="C56" s="116">
        <v>3</v>
      </c>
      <c r="D56" s="116">
        <v>2</v>
      </c>
      <c r="E56" s="116">
        <v>3</v>
      </c>
      <c r="F56" s="116">
        <v>3</v>
      </c>
      <c r="K56" s="116" t="s">
        <v>4109</v>
      </c>
      <c r="P56" s="572">
        <f>'Formato 6 c)'!B64</f>
        <v>0</v>
      </c>
      <c r="Q56" s="572">
        <f>'Formato 6 c)'!C64</f>
        <v>0</v>
      </c>
      <c r="R56" s="572">
        <f>'Formato 6 c)'!D64</f>
        <v>0</v>
      </c>
      <c r="S56" s="572">
        <f>'Formato 6 c)'!E64</f>
        <v>0</v>
      </c>
      <c r="T56" s="572">
        <f>'Formato 6 c)'!F64</f>
        <v>0</v>
      </c>
      <c r="U56" s="572">
        <f>'Formato 6 c)'!G64</f>
        <v>0</v>
      </c>
    </row>
    <row r="57" spans="1:21" x14ac:dyDescent="0.25">
      <c r="A57" s="540" t="str">
        <f t="shared" si="0"/>
        <v>6,3,2,3,4,0,0</v>
      </c>
      <c r="B57" s="116">
        <v>6</v>
      </c>
      <c r="C57" s="116">
        <v>3</v>
      </c>
      <c r="D57" s="116">
        <v>2</v>
      </c>
      <c r="E57" s="116">
        <v>3</v>
      </c>
      <c r="F57" s="116">
        <v>4</v>
      </c>
      <c r="K57" s="116" t="s">
        <v>832</v>
      </c>
      <c r="P57" s="572">
        <f>'Formato 6 c)'!B65</f>
        <v>0</v>
      </c>
      <c r="Q57" s="572">
        <f>'Formato 6 c)'!C65</f>
        <v>0</v>
      </c>
      <c r="R57" s="572">
        <f>'Formato 6 c)'!D65</f>
        <v>0</v>
      </c>
      <c r="S57" s="572">
        <f>'Formato 6 c)'!E65</f>
        <v>0</v>
      </c>
      <c r="T57" s="572">
        <f>'Formato 6 c)'!F65</f>
        <v>0</v>
      </c>
      <c r="U57" s="572">
        <f>'Formato 6 c)'!G65</f>
        <v>0</v>
      </c>
    </row>
    <row r="58" spans="1:21" x14ac:dyDescent="0.25">
      <c r="A58" s="540" t="str">
        <f t="shared" si="0"/>
        <v>6,3,2,3,5,0,0</v>
      </c>
      <c r="B58" s="116">
        <v>6</v>
      </c>
      <c r="C58" s="116">
        <v>3</v>
      </c>
      <c r="D58" s="116">
        <v>2</v>
      </c>
      <c r="E58" s="116">
        <v>3</v>
      </c>
      <c r="F58" s="116">
        <v>5</v>
      </c>
      <c r="K58" s="116" t="s">
        <v>833</v>
      </c>
      <c r="P58" s="572">
        <f>'Formato 6 c)'!B66</f>
        <v>0</v>
      </c>
      <c r="Q58" s="572">
        <f>'Formato 6 c)'!C66</f>
        <v>0</v>
      </c>
      <c r="R58" s="572">
        <f>'Formato 6 c)'!D66</f>
        <v>0</v>
      </c>
      <c r="S58" s="572">
        <f>'Formato 6 c)'!E66</f>
        <v>0</v>
      </c>
      <c r="T58" s="572">
        <f>'Formato 6 c)'!F66</f>
        <v>0</v>
      </c>
      <c r="U58" s="572">
        <f>'Formato 6 c)'!G66</f>
        <v>0</v>
      </c>
    </row>
    <row r="59" spans="1:21" x14ac:dyDescent="0.25">
      <c r="A59" s="540" t="str">
        <f t="shared" si="0"/>
        <v>6,3,2,3,6,0,0</v>
      </c>
      <c r="B59" s="116">
        <v>6</v>
      </c>
      <c r="C59" s="116">
        <v>3</v>
      </c>
      <c r="D59" s="116">
        <v>2</v>
      </c>
      <c r="E59" s="116">
        <v>3</v>
      </c>
      <c r="F59" s="116">
        <v>6</v>
      </c>
      <c r="K59" s="116" t="s">
        <v>834</v>
      </c>
      <c r="P59" s="572">
        <f>'Formato 6 c)'!B67</f>
        <v>0</v>
      </c>
      <c r="Q59" s="572">
        <f>'Formato 6 c)'!C67</f>
        <v>0</v>
      </c>
      <c r="R59" s="572">
        <f>'Formato 6 c)'!D67</f>
        <v>0</v>
      </c>
      <c r="S59" s="572">
        <f>'Formato 6 c)'!E67</f>
        <v>0</v>
      </c>
      <c r="T59" s="572">
        <f>'Formato 6 c)'!F67</f>
        <v>0</v>
      </c>
      <c r="U59" s="572">
        <f>'Formato 6 c)'!G67</f>
        <v>0</v>
      </c>
    </row>
    <row r="60" spans="1:21" x14ac:dyDescent="0.25">
      <c r="A60" s="540" t="str">
        <f t="shared" si="0"/>
        <v>6,3,2,3,7,0,0</v>
      </c>
      <c r="B60" s="116">
        <v>6</v>
      </c>
      <c r="C60" s="116">
        <v>3</v>
      </c>
      <c r="D60" s="116">
        <v>2</v>
      </c>
      <c r="E60" s="116">
        <v>3</v>
      </c>
      <c r="F60" s="116">
        <v>7</v>
      </c>
      <c r="K60" s="116" t="s">
        <v>835</v>
      </c>
      <c r="P60" s="572">
        <f>'Formato 6 c)'!B68</f>
        <v>0</v>
      </c>
      <c r="Q60" s="572">
        <f>'Formato 6 c)'!C68</f>
        <v>0</v>
      </c>
      <c r="R60" s="572">
        <f>'Formato 6 c)'!D68</f>
        <v>0</v>
      </c>
      <c r="S60" s="572">
        <f>'Formato 6 c)'!E68</f>
        <v>0</v>
      </c>
      <c r="T60" s="572">
        <f>'Formato 6 c)'!F68</f>
        <v>0</v>
      </c>
      <c r="U60" s="572">
        <f>'Formato 6 c)'!G68</f>
        <v>0</v>
      </c>
    </row>
    <row r="61" spans="1:21" x14ac:dyDescent="0.25">
      <c r="A61" s="540" t="str">
        <f t="shared" si="0"/>
        <v>6,3,2,3,8,0,0</v>
      </c>
      <c r="B61" s="116">
        <v>6</v>
      </c>
      <c r="C61" s="116">
        <v>3</v>
      </c>
      <c r="D61" s="116">
        <v>2</v>
      </c>
      <c r="E61" s="116">
        <v>3</v>
      </c>
      <c r="F61" s="116">
        <v>8</v>
      </c>
      <c r="K61" s="116" t="s">
        <v>836</v>
      </c>
      <c r="P61" s="572">
        <f>'Formato 6 c)'!B69</f>
        <v>0</v>
      </c>
      <c r="Q61" s="572">
        <f>'Formato 6 c)'!C69</f>
        <v>0</v>
      </c>
      <c r="R61" s="572">
        <f>'Formato 6 c)'!D69</f>
        <v>0</v>
      </c>
      <c r="S61" s="572">
        <f>'Formato 6 c)'!E69</f>
        <v>0</v>
      </c>
      <c r="T61" s="572">
        <f>'Formato 6 c)'!F69</f>
        <v>0</v>
      </c>
      <c r="U61" s="572">
        <f>'Formato 6 c)'!G69</f>
        <v>0</v>
      </c>
    </row>
    <row r="62" spans="1:21" x14ac:dyDescent="0.25">
      <c r="A62" s="540" t="str">
        <f t="shared" si="0"/>
        <v>6,3,2,3,9,0,0</v>
      </c>
      <c r="B62" s="116">
        <v>6</v>
      </c>
      <c r="C62" s="116">
        <v>3</v>
      </c>
      <c r="D62" s="116">
        <v>2</v>
      </c>
      <c r="E62" s="116">
        <v>3</v>
      </c>
      <c r="F62" s="116">
        <v>9</v>
      </c>
      <c r="K62" s="116" t="s">
        <v>837</v>
      </c>
      <c r="P62" s="572">
        <f>'Formato 6 c)'!B70</f>
        <v>0</v>
      </c>
      <c r="Q62" s="572">
        <f>'Formato 6 c)'!C70</f>
        <v>0</v>
      </c>
      <c r="R62" s="572">
        <f>'Formato 6 c)'!D70</f>
        <v>0</v>
      </c>
      <c r="S62" s="572">
        <f>'Formato 6 c)'!E70</f>
        <v>0</v>
      </c>
      <c r="T62" s="572">
        <f>'Formato 6 c)'!F70</f>
        <v>0</v>
      </c>
      <c r="U62" s="572">
        <f>'Formato 6 c)'!G70</f>
        <v>0</v>
      </c>
    </row>
    <row r="63" spans="1:21" x14ac:dyDescent="0.25">
      <c r="A63" s="540" t="str">
        <f t="shared" si="0"/>
        <v>6,3,2,4,0,0,0</v>
      </c>
      <c r="B63" s="116">
        <v>6</v>
      </c>
      <c r="C63" s="116">
        <v>3</v>
      </c>
      <c r="D63" s="116">
        <v>2</v>
      </c>
      <c r="E63" s="116">
        <v>4</v>
      </c>
      <c r="J63" s="116" t="s">
        <v>4112</v>
      </c>
      <c r="P63" s="572">
        <f>'Formato 6 c)'!B71</f>
        <v>0</v>
      </c>
      <c r="Q63" s="572">
        <f>'Formato 6 c)'!C71</f>
        <v>0</v>
      </c>
      <c r="R63" s="572">
        <f>'Formato 6 c)'!D71</f>
        <v>0</v>
      </c>
      <c r="S63" s="572">
        <f>'Formato 6 c)'!E71</f>
        <v>0</v>
      </c>
      <c r="T63" s="572">
        <f>'Formato 6 c)'!F71</f>
        <v>0</v>
      </c>
      <c r="U63" s="572">
        <f>'Formato 6 c)'!G71</f>
        <v>0</v>
      </c>
    </row>
    <row r="64" spans="1:21" x14ac:dyDescent="0.25">
      <c r="A64" s="540" t="str">
        <f t="shared" si="0"/>
        <v>6,3,2,4,1,0,0</v>
      </c>
      <c r="B64" s="116">
        <v>6</v>
      </c>
      <c r="C64" s="116">
        <v>3</v>
      </c>
      <c r="D64" s="116">
        <v>2</v>
      </c>
      <c r="E64" s="116">
        <v>4</v>
      </c>
      <c r="F64" s="116">
        <v>1</v>
      </c>
      <c r="K64" s="116" t="s">
        <v>839</v>
      </c>
      <c r="P64" s="572">
        <f>'Formato 6 c)'!B72</f>
        <v>0</v>
      </c>
      <c r="Q64" s="572">
        <f>'Formato 6 c)'!C72</f>
        <v>0</v>
      </c>
      <c r="R64" s="572">
        <f>'Formato 6 c)'!D72</f>
        <v>0</v>
      </c>
      <c r="S64" s="572">
        <f>'Formato 6 c)'!E72</f>
        <v>0</v>
      </c>
      <c r="T64" s="572">
        <f>'Formato 6 c)'!F72</f>
        <v>0</v>
      </c>
      <c r="U64" s="572">
        <f>'Formato 6 c)'!G72</f>
        <v>0</v>
      </c>
    </row>
    <row r="65" spans="1:21" x14ac:dyDescent="0.25">
      <c r="A65" s="540" t="str">
        <f t="shared" si="0"/>
        <v>6,3,2,4,2,0,0</v>
      </c>
      <c r="B65" s="116">
        <v>6</v>
      </c>
      <c r="C65" s="116">
        <v>3</v>
      </c>
      <c r="D65" s="116">
        <v>2</v>
      </c>
      <c r="E65" s="116">
        <v>4</v>
      </c>
      <c r="F65" s="116">
        <v>2</v>
      </c>
      <c r="K65" s="116" t="s">
        <v>4111</v>
      </c>
      <c r="P65" s="572">
        <f>'Formato 6 c)'!B73</f>
        <v>0</v>
      </c>
      <c r="Q65" s="572">
        <f>'Formato 6 c)'!C73</f>
        <v>0</v>
      </c>
      <c r="R65" s="572">
        <f>'Formato 6 c)'!D73</f>
        <v>0</v>
      </c>
      <c r="S65" s="572">
        <f>'Formato 6 c)'!E73</f>
        <v>0</v>
      </c>
      <c r="T65" s="572">
        <f>'Formato 6 c)'!F73</f>
        <v>0</v>
      </c>
      <c r="U65" s="572">
        <f>'Formato 6 c)'!G73</f>
        <v>0</v>
      </c>
    </row>
    <row r="66" spans="1:21" x14ac:dyDescent="0.25">
      <c r="A66" s="540" t="str">
        <f t="shared" si="0"/>
        <v>6,3,2,4,3,0,0</v>
      </c>
      <c r="B66" s="116">
        <v>6</v>
      </c>
      <c r="C66" s="116">
        <v>3</v>
      </c>
      <c r="D66" s="116">
        <v>2</v>
      </c>
      <c r="E66" s="116">
        <v>4</v>
      </c>
      <c r="F66" s="116">
        <v>3</v>
      </c>
      <c r="K66" s="116" t="s">
        <v>841</v>
      </c>
      <c r="P66" s="572">
        <f>'Formato 6 c)'!B74</f>
        <v>0</v>
      </c>
      <c r="Q66" s="572">
        <f>'Formato 6 c)'!C74</f>
        <v>0</v>
      </c>
      <c r="R66" s="572">
        <f>'Formato 6 c)'!D74</f>
        <v>0</v>
      </c>
      <c r="S66" s="572">
        <f>'Formato 6 c)'!E74</f>
        <v>0</v>
      </c>
      <c r="T66" s="572">
        <f>'Formato 6 c)'!F74</f>
        <v>0</v>
      </c>
      <c r="U66" s="572">
        <f>'Formato 6 c)'!G74</f>
        <v>0</v>
      </c>
    </row>
    <row r="67" spans="1:21" x14ac:dyDescent="0.25">
      <c r="A67" s="540" t="str">
        <f t="shared" ref="A67:A68" si="1">IF(LEN(CLEAN(B67))=0,"0",B67)&amp;","&amp;IF(LEN(CLEAN(C67))=0,"0",C67)&amp;","&amp;IF(LEN(CLEAN(D67))=0,"0",D67)&amp;","&amp;IF(LEN(CLEAN(E67))=0,"0",E67)&amp;","&amp;IF(LEN(CLEAN(F67))=0,"0",F67)&amp;","&amp;IF(LEN(CLEAN(G67))=0,"0",G67)&amp;","&amp;IF(LEN(CLEAN(H67))=0,"0",H67)</f>
        <v>6,3,2,4,4,0,0</v>
      </c>
      <c r="B67" s="116">
        <v>6</v>
      </c>
      <c r="C67" s="116">
        <v>3</v>
      </c>
      <c r="D67" s="116">
        <v>2</v>
      </c>
      <c r="E67" s="116">
        <v>4</v>
      </c>
      <c r="F67" s="116">
        <v>4</v>
      </c>
      <c r="K67" s="116" t="s">
        <v>842</v>
      </c>
      <c r="P67" s="572">
        <f>'Formato 6 c)'!B75</f>
        <v>0</v>
      </c>
      <c r="Q67" s="572">
        <f>'Formato 6 c)'!C75</f>
        <v>0</v>
      </c>
      <c r="R67" s="572">
        <f>'Formato 6 c)'!D75</f>
        <v>0</v>
      </c>
      <c r="S67" s="572">
        <f>'Formato 6 c)'!E75</f>
        <v>0</v>
      </c>
      <c r="T67" s="572">
        <f>'Formato 6 c)'!F75</f>
        <v>0</v>
      </c>
      <c r="U67" s="572">
        <f>'Formato 6 c)'!G75</f>
        <v>0</v>
      </c>
    </row>
    <row r="68" spans="1:21" x14ac:dyDescent="0.25">
      <c r="A68" s="540" t="str">
        <f t="shared" si="1"/>
        <v>6,3,3,0,0,0,0</v>
      </c>
      <c r="B68" s="116">
        <v>6</v>
      </c>
      <c r="C68" s="116">
        <v>3</v>
      </c>
      <c r="D68" s="116">
        <v>3</v>
      </c>
      <c r="I68" s="116" t="s">
        <v>4052</v>
      </c>
      <c r="P68" s="572">
        <f>'Formato 6 c)'!B77</f>
        <v>25047887.579999998</v>
      </c>
      <c r="Q68" s="572">
        <f>'Formato 6 c)'!C77</f>
        <v>1260446.6499999999</v>
      </c>
      <c r="R68" s="572">
        <f>'Formato 6 c)'!D77</f>
        <v>26308334.23</v>
      </c>
      <c r="S68" s="572">
        <f>'Formato 6 c)'!E77</f>
        <v>8818431.1300000008</v>
      </c>
      <c r="T68" s="572">
        <f>'Formato 6 c)'!F77</f>
        <v>8818431.1300000008</v>
      </c>
      <c r="U68" s="572">
        <f>'Formato 6 c)'!G77</f>
        <v>17489903.100000001</v>
      </c>
    </row>
  </sheetData>
  <sheetProtection algorithmName="SHA-512" hashValue="rlrIQPpC6b3ohyyj7bIS4vqAyIE0+7xA+VVPirSTxfEUvlCFoynuLUa3dIkayEB4ZEVmMPbmTCdOsAwo1s5XEA==" saltValue="EnAd9a5OFXVbXLIjc32qoQ==" spinCount="100000" sheet="1" objects="1" scenarios="1"/>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87402-A9BD-45A8-B976-9AFD20B82D35}">
  <sheetPr codeName="Sheet56">
    <pageSetUpPr fitToPage="1"/>
  </sheetPr>
  <dimension ref="A1:G34"/>
  <sheetViews>
    <sheetView showGridLines="0" topLeftCell="A7" zoomScale="90" zoomScaleNormal="90" workbookViewId="0">
      <selection activeCell="B10" sqref="B10:G10"/>
    </sheetView>
  </sheetViews>
  <sheetFormatPr baseColWidth="10" defaultColWidth="0" defaultRowHeight="15" customHeight="1" zeroHeight="1" x14ac:dyDescent="0.25"/>
  <cols>
    <col min="1" max="1" width="130.5" style="116" customWidth="1"/>
    <col min="2" max="6" width="24.1640625" style="662" customWidth="1"/>
    <col min="7" max="7" width="20.5" style="662" customWidth="1"/>
    <col min="8" max="16384" width="12.6640625" style="116" hidden="1"/>
  </cols>
  <sheetData>
    <row r="1" spans="1:7" ht="54" customHeight="1" x14ac:dyDescent="0.25">
      <c r="A1" s="829" t="s">
        <v>4113</v>
      </c>
      <c r="B1" s="828"/>
      <c r="C1" s="828"/>
      <c r="D1" s="828"/>
      <c r="E1" s="828"/>
      <c r="F1" s="828"/>
      <c r="G1" s="828"/>
    </row>
    <row r="2" spans="1:7" x14ac:dyDescent="0.25">
      <c r="A2" s="810" t="str">
        <f>ENTE_PUBLICO_A</f>
        <v>INSTITUTO MUNICIPAL DE VIVIENDA DE IRAPUATO, GTO., Gobierno del Estado de Guanajuato (a)</v>
      </c>
      <c r="B2" s="811"/>
      <c r="C2" s="811"/>
      <c r="D2" s="811"/>
      <c r="E2" s="811"/>
      <c r="F2" s="811"/>
      <c r="G2" s="812"/>
    </row>
    <row r="3" spans="1:7" x14ac:dyDescent="0.25">
      <c r="A3" s="816" t="s">
        <v>3964</v>
      </c>
      <c r="B3" s="817"/>
      <c r="C3" s="817"/>
      <c r="D3" s="817"/>
      <c r="E3" s="817"/>
      <c r="F3" s="817"/>
      <c r="G3" s="818"/>
    </row>
    <row r="4" spans="1:7" x14ac:dyDescent="0.25">
      <c r="A4" s="816" t="s">
        <v>4114</v>
      </c>
      <c r="B4" s="817"/>
      <c r="C4" s="817"/>
      <c r="D4" s="817"/>
      <c r="E4" s="817"/>
      <c r="F4" s="817"/>
      <c r="G4" s="818"/>
    </row>
    <row r="5" spans="1:7" x14ac:dyDescent="0.25">
      <c r="A5" s="816" t="str">
        <f>TRIMESTRE</f>
        <v>Del 1 de enero al 31 de diciembre de 2021 (b)</v>
      </c>
      <c r="B5" s="817"/>
      <c r="C5" s="817"/>
      <c r="D5" s="817"/>
      <c r="E5" s="817"/>
      <c r="F5" s="817"/>
      <c r="G5" s="818"/>
    </row>
    <row r="6" spans="1:7" x14ac:dyDescent="0.25">
      <c r="A6" s="819" t="s">
        <v>3549</v>
      </c>
      <c r="B6" s="820"/>
      <c r="C6" s="820"/>
      <c r="D6" s="820"/>
      <c r="E6" s="820"/>
      <c r="F6" s="820"/>
      <c r="G6" s="821"/>
    </row>
    <row r="7" spans="1:7" x14ac:dyDescent="0.25">
      <c r="A7" s="825" t="s">
        <v>4115</v>
      </c>
      <c r="B7" s="830" t="s">
        <v>762</v>
      </c>
      <c r="C7" s="830"/>
      <c r="D7" s="830"/>
      <c r="E7" s="830"/>
      <c r="F7" s="830"/>
      <c r="G7" s="830" t="s">
        <v>3966</v>
      </c>
    </row>
    <row r="8" spans="1:7" ht="29.25" customHeight="1" x14ac:dyDescent="0.25">
      <c r="A8" s="826"/>
      <c r="B8" s="575" t="s">
        <v>3967</v>
      </c>
      <c r="C8" s="655" t="s">
        <v>4069</v>
      </c>
      <c r="D8" s="655" t="s">
        <v>738</v>
      </c>
      <c r="E8" s="655" t="s">
        <v>739</v>
      </c>
      <c r="F8" s="655" t="s">
        <v>766</v>
      </c>
      <c r="G8" s="837"/>
    </row>
    <row r="9" spans="1:7" x14ac:dyDescent="0.25">
      <c r="A9" s="620" t="s">
        <v>4116</v>
      </c>
      <c r="B9" s="656">
        <f>SUM(B10,B11,B12,B15,B16,B19)</f>
        <v>7086571.46</v>
      </c>
      <c r="C9" s="656">
        <f t="shared" ref="C9:F9" si="0">SUM(C10,C11,C12,C15,C16,C19)</f>
        <v>0</v>
      </c>
      <c r="D9" s="656">
        <f t="shared" si="0"/>
        <v>7086571.46</v>
      </c>
      <c r="E9" s="656">
        <f t="shared" si="0"/>
        <v>7016777.5800000001</v>
      </c>
      <c r="F9" s="656">
        <f t="shared" si="0"/>
        <v>7016777.5800000001</v>
      </c>
      <c r="G9" s="656">
        <f>SUM(G10,G11,G12,G15,G16,G19)</f>
        <v>69793.88</v>
      </c>
    </row>
    <row r="10" spans="1:7" x14ac:dyDescent="0.25">
      <c r="A10" s="600" t="s">
        <v>4117</v>
      </c>
      <c r="B10" s="657">
        <v>7086571.46</v>
      </c>
      <c r="C10" s="657">
        <v>0</v>
      </c>
      <c r="D10" s="657">
        <v>7086571.46</v>
      </c>
      <c r="E10" s="657">
        <v>7016777.5800000001</v>
      </c>
      <c r="F10" s="657">
        <v>7016777.5800000001</v>
      </c>
      <c r="G10" s="657">
        <v>69793.88</v>
      </c>
    </row>
    <row r="11" spans="1:7" x14ac:dyDescent="0.25">
      <c r="A11" s="600" t="s">
        <v>4118</v>
      </c>
      <c r="B11" s="658"/>
      <c r="C11" s="658"/>
      <c r="D11" s="658"/>
      <c r="E11" s="658"/>
      <c r="F11" s="658"/>
      <c r="G11" s="658"/>
    </row>
    <row r="12" spans="1:7" x14ac:dyDescent="0.25">
      <c r="A12" s="600" t="s">
        <v>4119</v>
      </c>
      <c r="B12" s="658">
        <f>B13+B14</f>
        <v>0</v>
      </c>
      <c r="C12" s="658">
        <f t="shared" ref="C12:F12" si="1">C13+C14</f>
        <v>0</v>
      </c>
      <c r="D12" s="658">
        <f t="shared" si="1"/>
        <v>0</v>
      </c>
      <c r="E12" s="658">
        <f t="shared" si="1"/>
        <v>0</v>
      </c>
      <c r="F12" s="658">
        <f t="shared" si="1"/>
        <v>0</v>
      </c>
      <c r="G12" s="658">
        <f>G13+G14</f>
        <v>0</v>
      </c>
    </row>
    <row r="13" spans="1:7" x14ac:dyDescent="0.25">
      <c r="A13" s="623" t="s">
        <v>4120</v>
      </c>
      <c r="B13" s="658"/>
      <c r="C13" s="658"/>
      <c r="D13" s="658"/>
      <c r="E13" s="658"/>
      <c r="F13" s="658"/>
      <c r="G13" s="658"/>
    </row>
    <row r="14" spans="1:7" x14ac:dyDescent="0.25">
      <c r="A14" s="623" t="s">
        <v>4121</v>
      </c>
      <c r="B14" s="658"/>
      <c r="C14" s="658"/>
      <c r="D14" s="658"/>
      <c r="E14" s="658"/>
      <c r="F14" s="658"/>
      <c r="G14" s="658"/>
    </row>
    <row r="15" spans="1:7" x14ac:dyDescent="0.25">
      <c r="A15" s="600" t="s">
        <v>4122</v>
      </c>
      <c r="B15" s="658"/>
      <c r="C15" s="658"/>
      <c r="D15" s="658"/>
      <c r="E15" s="658"/>
      <c r="F15" s="658"/>
      <c r="G15" s="658"/>
    </row>
    <row r="16" spans="1:7" x14ac:dyDescent="0.25">
      <c r="A16" s="650" t="s">
        <v>4123</v>
      </c>
      <c r="B16" s="658">
        <f>B17+B18</f>
        <v>0</v>
      </c>
      <c r="C16" s="658">
        <f t="shared" ref="C16:G16" si="2">C17+C18</f>
        <v>0</v>
      </c>
      <c r="D16" s="658">
        <f t="shared" si="2"/>
        <v>0</v>
      </c>
      <c r="E16" s="658">
        <f t="shared" si="2"/>
        <v>0</v>
      </c>
      <c r="F16" s="658">
        <f t="shared" si="2"/>
        <v>0</v>
      </c>
      <c r="G16" s="658">
        <f t="shared" si="2"/>
        <v>0</v>
      </c>
    </row>
    <row r="17" spans="1:7" x14ac:dyDescent="0.25">
      <c r="A17" s="623" t="s">
        <v>4124</v>
      </c>
      <c r="B17" s="658"/>
      <c r="C17" s="658"/>
      <c r="D17" s="658"/>
      <c r="E17" s="658"/>
      <c r="F17" s="658"/>
      <c r="G17" s="658"/>
    </row>
    <row r="18" spans="1:7" x14ac:dyDescent="0.25">
      <c r="A18" s="623" t="s">
        <v>4125</v>
      </c>
      <c r="B18" s="658"/>
      <c r="C18" s="658"/>
      <c r="D18" s="658"/>
      <c r="E18" s="658"/>
      <c r="F18" s="658"/>
      <c r="G18" s="658"/>
    </row>
    <row r="19" spans="1:7" x14ac:dyDescent="0.25">
      <c r="A19" s="600" t="s">
        <v>4126</v>
      </c>
      <c r="B19" s="658"/>
      <c r="C19" s="658"/>
      <c r="D19" s="658"/>
      <c r="E19" s="658"/>
      <c r="F19" s="658"/>
      <c r="G19" s="658"/>
    </row>
    <row r="20" spans="1:7" x14ac:dyDescent="0.25">
      <c r="A20" s="549"/>
      <c r="B20" s="659"/>
      <c r="C20" s="659"/>
      <c r="D20" s="659"/>
      <c r="E20" s="659"/>
      <c r="F20" s="659"/>
      <c r="G20" s="659"/>
    </row>
    <row r="21" spans="1:7" s="528" customFormat="1" x14ac:dyDescent="0.25">
      <c r="A21" s="660" t="s">
        <v>4127</v>
      </c>
      <c r="B21" s="656">
        <f>SUM(B22,B23,B24,B27,B28,B31)</f>
        <v>0</v>
      </c>
      <c r="C21" s="656">
        <f t="shared" ref="C21:F21" si="3">SUM(C22,C23,C24,C27,C28,C31)</f>
        <v>0</v>
      </c>
      <c r="D21" s="656">
        <f t="shared" si="3"/>
        <v>0</v>
      </c>
      <c r="E21" s="656">
        <f t="shared" si="3"/>
        <v>0</v>
      </c>
      <c r="F21" s="656">
        <f t="shared" si="3"/>
        <v>0</v>
      </c>
      <c r="G21" s="656">
        <f>SUM(G22,G23,G24,G27,G28,G31)</f>
        <v>0</v>
      </c>
    </row>
    <row r="22" spans="1:7" s="528" customFormat="1" x14ac:dyDescent="0.25">
      <c r="A22" s="600" t="s">
        <v>4117</v>
      </c>
      <c r="B22" s="658"/>
      <c r="C22" s="658"/>
      <c r="D22" s="658"/>
      <c r="E22" s="658"/>
      <c r="F22" s="658"/>
      <c r="G22" s="658"/>
    </row>
    <row r="23" spans="1:7" s="528" customFormat="1" x14ac:dyDescent="0.25">
      <c r="A23" s="600" t="s">
        <v>4118</v>
      </c>
      <c r="B23" s="658"/>
      <c r="C23" s="658"/>
      <c r="D23" s="658"/>
      <c r="E23" s="658"/>
      <c r="F23" s="658"/>
      <c r="G23" s="658"/>
    </row>
    <row r="24" spans="1:7" s="528" customFormat="1" x14ac:dyDescent="0.25">
      <c r="A24" s="600" t="s">
        <v>4119</v>
      </c>
      <c r="B24" s="658">
        <f>B25+B26</f>
        <v>0</v>
      </c>
      <c r="C24" s="658">
        <f t="shared" ref="C24:G24" si="4">C25+C26</f>
        <v>0</v>
      </c>
      <c r="D24" s="658">
        <f t="shared" si="4"/>
        <v>0</v>
      </c>
      <c r="E24" s="658">
        <f t="shared" si="4"/>
        <v>0</v>
      </c>
      <c r="F24" s="658">
        <f t="shared" si="4"/>
        <v>0</v>
      </c>
      <c r="G24" s="658">
        <f t="shared" si="4"/>
        <v>0</v>
      </c>
    </row>
    <row r="25" spans="1:7" s="528" customFormat="1" x14ac:dyDescent="0.25">
      <c r="A25" s="623" t="s">
        <v>4120</v>
      </c>
      <c r="B25" s="658"/>
      <c r="C25" s="658"/>
      <c r="D25" s="658"/>
      <c r="E25" s="658"/>
      <c r="F25" s="658"/>
      <c r="G25" s="658"/>
    </row>
    <row r="26" spans="1:7" s="528" customFormat="1" x14ac:dyDescent="0.25">
      <c r="A26" s="623" t="s">
        <v>4121</v>
      </c>
      <c r="B26" s="658"/>
      <c r="C26" s="658"/>
      <c r="D26" s="658"/>
      <c r="E26" s="658"/>
      <c r="F26" s="658"/>
      <c r="G26" s="658"/>
    </row>
    <row r="27" spans="1:7" s="528" customFormat="1" x14ac:dyDescent="0.25">
      <c r="A27" s="600" t="s">
        <v>4122</v>
      </c>
      <c r="B27" s="658"/>
      <c r="C27" s="658"/>
      <c r="D27" s="658"/>
      <c r="E27" s="658"/>
      <c r="F27" s="658"/>
      <c r="G27" s="658"/>
    </row>
    <row r="28" spans="1:7" s="528" customFormat="1" x14ac:dyDescent="0.25">
      <c r="A28" s="650" t="s">
        <v>4123</v>
      </c>
      <c r="B28" s="658">
        <f>B29+B30</f>
        <v>0</v>
      </c>
      <c r="C28" s="658">
        <f t="shared" ref="C28:G28" si="5">C29+C30</f>
        <v>0</v>
      </c>
      <c r="D28" s="658">
        <f t="shared" si="5"/>
        <v>0</v>
      </c>
      <c r="E28" s="658">
        <f t="shared" si="5"/>
        <v>0</v>
      </c>
      <c r="F28" s="658">
        <f t="shared" si="5"/>
        <v>0</v>
      </c>
      <c r="G28" s="658">
        <f t="shared" si="5"/>
        <v>0</v>
      </c>
    </row>
    <row r="29" spans="1:7" s="528" customFormat="1" x14ac:dyDescent="0.25">
      <c r="A29" s="623" t="s">
        <v>4124</v>
      </c>
      <c r="B29" s="658"/>
      <c r="C29" s="658"/>
      <c r="D29" s="658"/>
      <c r="E29" s="658"/>
      <c r="F29" s="658"/>
      <c r="G29" s="658"/>
    </row>
    <row r="30" spans="1:7" s="528" customFormat="1" x14ac:dyDescent="0.25">
      <c r="A30" s="623" t="s">
        <v>4125</v>
      </c>
      <c r="B30" s="658"/>
      <c r="C30" s="658"/>
      <c r="D30" s="658"/>
      <c r="E30" s="658"/>
      <c r="F30" s="658"/>
      <c r="G30" s="658"/>
    </row>
    <row r="31" spans="1:7" s="528" customFormat="1" x14ac:dyDescent="0.25">
      <c r="A31" s="600" t="s">
        <v>4126</v>
      </c>
      <c r="B31" s="658"/>
      <c r="C31" s="658"/>
      <c r="D31" s="658"/>
      <c r="E31" s="658"/>
      <c r="F31" s="658"/>
      <c r="G31" s="658"/>
    </row>
    <row r="32" spans="1:7" x14ac:dyDescent="0.25">
      <c r="A32" s="549"/>
      <c r="B32" s="659"/>
      <c r="C32" s="659"/>
      <c r="D32" s="659"/>
      <c r="E32" s="659"/>
      <c r="F32" s="659"/>
      <c r="G32" s="659"/>
    </row>
    <row r="33" spans="1:7" x14ac:dyDescent="0.25">
      <c r="A33" s="559" t="s">
        <v>4128</v>
      </c>
      <c r="B33" s="656">
        <f>B21+B9</f>
        <v>7086571.46</v>
      </c>
      <c r="C33" s="656">
        <f t="shared" ref="C33:G33" si="6">C21+C9</f>
        <v>0</v>
      </c>
      <c r="D33" s="656">
        <f t="shared" si="6"/>
        <v>7086571.46</v>
      </c>
      <c r="E33" s="656">
        <f t="shared" si="6"/>
        <v>7016777.5800000001</v>
      </c>
      <c r="F33" s="656">
        <f t="shared" si="6"/>
        <v>7016777.5800000001</v>
      </c>
      <c r="G33" s="656">
        <f t="shared" si="6"/>
        <v>69793.88</v>
      </c>
    </row>
    <row r="34" spans="1:7" x14ac:dyDescent="0.25">
      <c r="A34" s="570"/>
      <c r="B34" s="661"/>
      <c r="C34" s="661"/>
      <c r="D34" s="661"/>
      <c r="E34" s="661"/>
      <c r="F34" s="661"/>
      <c r="G34" s="661"/>
    </row>
  </sheetData>
  <sheetProtection password="92CF" sheet="1" objects="1" scenarios="1"/>
  <mergeCells count="9">
    <mergeCell ref="A7:A8"/>
    <mergeCell ref="B7:F7"/>
    <mergeCell ref="G7:G8"/>
    <mergeCell ref="A1:G1"/>
    <mergeCell ref="A2:G2"/>
    <mergeCell ref="A3:G3"/>
    <mergeCell ref="A4:G4"/>
    <mergeCell ref="A5:G5"/>
    <mergeCell ref="A6:G6"/>
  </mergeCells>
  <dataValidations count="1">
    <dataValidation type="decimal" allowBlank="1" showInputMessage="1" showErrorMessage="1" sqref="B9:G33" xr:uid="{00000000-0002-0000-4400-000000000000}">
      <formula1>-1.79769313486231E+100</formula1>
      <formula2>1.79769313486231E+100</formula2>
    </dataValidation>
  </dataValidations>
  <pageMargins left="0.70866141732283472" right="0.70866141732283472" top="0.74803149606299213" bottom="0.74803149606299213" header="0.31496062992125984" footer="0.31496062992125984"/>
  <pageSetup scale="52" orientation="landscape" horizontalDpi="360"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A9501-5BD5-49AC-A2DF-FF821CCB0058}">
  <sheetPr codeName="Sheet6"/>
  <dimension ref="A1:F31"/>
  <sheetViews>
    <sheetView topLeftCell="A7" workbookViewId="0">
      <selection activeCell="C40" sqref="C40"/>
    </sheetView>
  </sheetViews>
  <sheetFormatPr baseColWidth="10" defaultColWidth="12" defaultRowHeight="11.25" x14ac:dyDescent="0.2"/>
  <cols>
    <col min="1" max="1" width="65.83203125" style="90" customWidth="1"/>
    <col min="2" max="6" width="20.83203125" style="90" customWidth="1"/>
    <col min="7" max="16384" width="12" style="90"/>
  </cols>
  <sheetData>
    <row r="1" spans="1:6" ht="45" customHeight="1" x14ac:dyDescent="0.2">
      <c r="A1" s="14" t="s">
        <v>164</v>
      </c>
      <c r="B1" s="13"/>
      <c r="C1" s="13"/>
      <c r="D1" s="13"/>
      <c r="E1" s="13"/>
      <c r="F1" s="12"/>
    </row>
    <row r="2" spans="1:6" x14ac:dyDescent="0.2">
      <c r="A2" s="51" t="s">
        <v>55</v>
      </c>
      <c r="B2" s="85" t="s">
        <v>165</v>
      </c>
      <c r="C2" s="85" t="s">
        <v>166</v>
      </c>
      <c r="D2" s="85" t="s">
        <v>167</v>
      </c>
      <c r="E2" s="85" t="s">
        <v>168</v>
      </c>
      <c r="F2" s="85" t="s">
        <v>169</v>
      </c>
    </row>
    <row r="3" spans="1:6" x14ac:dyDescent="0.2">
      <c r="A3" s="86" t="s">
        <v>63</v>
      </c>
      <c r="B3" s="79">
        <v>109339394.43000001</v>
      </c>
      <c r="C3" s="79">
        <v>12384388.119999999</v>
      </c>
      <c r="D3" s="79">
        <v>19171778.199999999</v>
      </c>
      <c r="E3" s="79">
        <v>102552004.34999999</v>
      </c>
      <c r="F3" s="79">
        <v>-6787390.0800000001</v>
      </c>
    </row>
    <row r="4" spans="1:6" x14ac:dyDescent="0.2">
      <c r="A4" s="87" t="s">
        <v>65</v>
      </c>
      <c r="B4" s="79">
        <v>87733490.879999995</v>
      </c>
      <c r="C4" s="79">
        <v>10496512.33</v>
      </c>
      <c r="D4" s="79">
        <v>16815456.010000002</v>
      </c>
      <c r="E4" s="79">
        <v>81414547.200000003</v>
      </c>
      <c r="F4" s="79">
        <v>-6318943.6799999997</v>
      </c>
    </row>
    <row r="5" spans="1:6" x14ac:dyDescent="0.2">
      <c r="A5" s="88" t="s">
        <v>67</v>
      </c>
      <c r="B5" s="80">
        <v>4457430.79</v>
      </c>
      <c r="C5" s="80">
        <v>8337286.1299999999</v>
      </c>
      <c r="D5" s="80">
        <v>12187202.09</v>
      </c>
      <c r="E5" s="80">
        <v>607514.82999999996</v>
      </c>
      <c r="F5" s="80">
        <v>-3849915.96</v>
      </c>
    </row>
    <row r="6" spans="1:6" x14ac:dyDescent="0.2">
      <c r="A6" s="88" t="s">
        <v>69</v>
      </c>
      <c r="B6" s="80">
        <v>4107100.5</v>
      </c>
      <c r="C6" s="80">
        <v>1199381.76</v>
      </c>
      <c r="D6" s="80">
        <v>4573231.92</v>
      </c>
      <c r="E6" s="80">
        <v>733250.34</v>
      </c>
      <c r="F6" s="80">
        <v>-3373850.16</v>
      </c>
    </row>
    <row r="7" spans="1:6" x14ac:dyDescent="0.2">
      <c r="A7" s="88" t="s">
        <v>71</v>
      </c>
      <c r="B7" s="80">
        <v>0</v>
      </c>
      <c r="C7" s="80">
        <v>30000</v>
      </c>
      <c r="D7" s="80">
        <v>29800</v>
      </c>
      <c r="E7" s="80">
        <v>200</v>
      </c>
      <c r="F7" s="80">
        <v>200</v>
      </c>
    </row>
    <row r="8" spans="1:6" x14ac:dyDescent="0.2">
      <c r="A8" s="88" t="s">
        <v>73</v>
      </c>
      <c r="B8" s="80">
        <v>79168959.590000004</v>
      </c>
      <c r="C8" s="80">
        <v>929844.44</v>
      </c>
      <c r="D8" s="80">
        <v>25222</v>
      </c>
      <c r="E8" s="80">
        <v>80073582.030000001</v>
      </c>
      <c r="F8" s="80">
        <v>904622.44</v>
      </c>
    </row>
    <row r="9" spans="1:6" x14ac:dyDescent="0.2">
      <c r="A9" s="88" t="s">
        <v>75</v>
      </c>
      <c r="B9" s="80">
        <v>0</v>
      </c>
      <c r="C9" s="80">
        <v>0</v>
      </c>
      <c r="D9" s="80">
        <v>0</v>
      </c>
      <c r="E9" s="80">
        <v>0</v>
      </c>
      <c r="F9" s="80">
        <v>0</v>
      </c>
    </row>
    <row r="10" spans="1:6" x14ac:dyDescent="0.2">
      <c r="A10" s="88" t="s">
        <v>77</v>
      </c>
      <c r="B10" s="80">
        <v>0</v>
      </c>
      <c r="C10" s="80">
        <v>0</v>
      </c>
      <c r="D10" s="80">
        <v>0</v>
      </c>
      <c r="E10" s="80">
        <v>0</v>
      </c>
      <c r="F10" s="80">
        <v>0</v>
      </c>
    </row>
    <row r="11" spans="1:6" x14ac:dyDescent="0.2">
      <c r="A11" s="88" t="s">
        <v>79</v>
      </c>
      <c r="B11" s="80">
        <v>0</v>
      </c>
      <c r="C11" s="80">
        <v>0</v>
      </c>
      <c r="D11" s="80">
        <v>0</v>
      </c>
      <c r="E11" s="80">
        <v>0</v>
      </c>
      <c r="F11" s="80">
        <v>0</v>
      </c>
    </row>
    <row r="12" spans="1:6" x14ac:dyDescent="0.2">
      <c r="A12" s="87" t="s">
        <v>84</v>
      </c>
      <c r="B12" s="79">
        <v>21605903.550000001</v>
      </c>
      <c r="C12" s="79">
        <v>1887875.79</v>
      </c>
      <c r="D12" s="79">
        <v>2356322.19</v>
      </c>
      <c r="E12" s="79">
        <v>21137457.149999999</v>
      </c>
      <c r="F12" s="79">
        <v>-468446.4</v>
      </c>
    </row>
    <row r="13" spans="1:6" x14ac:dyDescent="0.2">
      <c r="A13" s="88" t="s">
        <v>85</v>
      </c>
      <c r="B13" s="80">
        <v>0</v>
      </c>
      <c r="C13" s="80">
        <v>0</v>
      </c>
      <c r="D13" s="80">
        <v>0</v>
      </c>
      <c r="E13" s="80">
        <v>0</v>
      </c>
      <c r="F13" s="80">
        <v>0</v>
      </c>
    </row>
    <row r="14" spans="1:6" x14ac:dyDescent="0.2">
      <c r="A14" s="88" t="s">
        <v>87</v>
      </c>
      <c r="B14" s="89">
        <v>21281729.960000001</v>
      </c>
      <c r="C14" s="89">
        <v>1863795.79</v>
      </c>
      <c r="D14" s="89">
        <v>2260587.06</v>
      </c>
      <c r="E14" s="89">
        <v>20884938.690000001</v>
      </c>
      <c r="F14" s="89">
        <v>-396791.27</v>
      </c>
    </row>
    <row r="15" spans="1:6" x14ac:dyDescent="0.2">
      <c r="A15" s="88" t="s">
        <v>89</v>
      </c>
      <c r="B15" s="89">
        <v>0</v>
      </c>
      <c r="C15" s="89">
        <v>0</v>
      </c>
      <c r="D15" s="89">
        <v>0</v>
      </c>
      <c r="E15" s="89">
        <v>0</v>
      </c>
      <c r="F15" s="89">
        <v>0</v>
      </c>
    </row>
    <row r="16" spans="1:6" x14ac:dyDescent="0.2">
      <c r="A16" s="88" t="s">
        <v>91</v>
      </c>
      <c r="B16" s="80">
        <v>1705031.99</v>
      </c>
      <c r="C16" s="80">
        <v>24080</v>
      </c>
      <c r="D16" s="80">
        <v>24080</v>
      </c>
      <c r="E16" s="80">
        <v>1705031.99</v>
      </c>
      <c r="F16" s="80">
        <v>0</v>
      </c>
    </row>
    <row r="17" spans="1:6" x14ac:dyDescent="0.2">
      <c r="A17" s="88" t="s">
        <v>93</v>
      </c>
      <c r="B17" s="80">
        <v>45449.440000000002</v>
      </c>
      <c r="C17" s="80">
        <v>0</v>
      </c>
      <c r="D17" s="80">
        <v>0</v>
      </c>
      <c r="E17" s="80">
        <v>45449.440000000002</v>
      </c>
      <c r="F17" s="80">
        <v>0</v>
      </c>
    </row>
    <row r="18" spans="1:6" x14ac:dyDescent="0.2">
      <c r="A18" s="88" t="s">
        <v>95</v>
      </c>
      <c r="B18" s="80">
        <v>-1426307.84</v>
      </c>
      <c r="C18" s="80">
        <v>0</v>
      </c>
      <c r="D18" s="80">
        <v>71655.13</v>
      </c>
      <c r="E18" s="80">
        <v>-1497962.97</v>
      </c>
      <c r="F18" s="80">
        <v>-71655.13</v>
      </c>
    </row>
    <row r="19" spans="1:6" x14ac:dyDescent="0.2">
      <c r="A19" s="88" t="s">
        <v>97</v>
      </c>
      <c r="B19" s="80">
        <v>0</v>
      </c>
      <c r="C19" s="80">
        <v>0</v>
      </c>
      <c r="D19" s="80">
        <v>0</v>
      </c>
      <c r="E19" s="80">
        <v>0</v>
      </c>
      <c r="F19" s="80">
        <v>0</v>
      </c>
    </row>
    <row r="20" spans="1:6" x14ac:dyDescent="0.2">
      <c r="A20" s="88" t="s">
        <v>99</v>
      </c>
      <c r="B20" s="80">
        <v>0</v>
      </c>
      <c r="C20" s="80">
        <v>0</v>
      </c>
      <c r="D20" s="80">
        <v>0</v>
      </c>
      <c r="E20" s="80">
        <v>0</v>
      </c>
      <c r="F20" s="80">
        <v>0</v>
      </c>
    </row>
    <row r="21" spans="1:6" x14ac:dyDescent="0.2">
      <c r="A21" s="88" t="s">
        <v>100</v>
      </c>
      <c r="B21" s="80">
        <v>0</v>
      </c>
      <c r="C21" s="80">
        <v>0</v>
      </c>
      <c r="D21" s="80">
        <v>0</v>
      </c>
      <c r="E21" s="80">
        <v>0</v>
      </c>
      <c r="F21" s="80">
        <v>0</v>
      </c>
    </row>
    <row r="23" spans="1:6" ht="12.75" x14ac:dyDescent="0.2">
      <c r="A23" s="18" t="s">
        <v>56</v>
      </c>
    </row>
    <row r="28" spans="1:6" ht="15" x14ac:dyDescent="0.25">
      <c r="A28" s="29" t="s">
        <v>160</v>
      </c>
    </row>
    <row r="29" spans="1:6" ht="15" x14ac:dyDescent="0.25">
      <c r="A29" s="29" t="s">
        <v>161</v>
      </c>
    </row>
    <row r="30" spans="1:6" ht="15" x14ac:dyDescent="0.25">
      <c r="A30" s="29" t="s">
        <v>162</v>
      </c>
    </row>
    <row r="31" spans="1:6" ht="15" x14ac:dyDescent="0.25">
      <c r="A31" s="29" t="s">
        <v>163</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F63884-FE8E-4C88-90C0-A454629245ED}">
  <sheetPr codeName="Hoja19"/>
  <dimension ref="A1:Y66"/>
  <sheetViews>
    <sheetView workbookViewId="0">
      <selection activeCell="O38" sqref="O38"/>
    </sheetView>
  </sheetViews>
  <sheetFormatPr baseColWidth="10" defaultColWidth="13.33203125" defaultRowHeight="15" customHeight="1" x14ac:dyDescent="0.25"/>
  <cols>
    <col min="1" max="1" width="12.1640625" style="116" bestFit="1" customWidth="1"/>
    <col min="2" max="14" width="3.5" style="116" customWidth="1"/>
    <col min="15" max="15" width="68.1640625" style="116" customWidth="1"/>
    <col min="16" max="16" width="13.33203125" style="116" customWidth="1"/>
    <col min="17" max="17" width="14.83203125" style="116" customWidth="1"/>
    <col min="18" max="18" width="13.1640625" style="116" bestFit="1" customWidth="1"/>
    <col min="19" max="19" width="13.33203125" style="116" customWidth="1"/>
    <col min="20" max="20" width="12.83203125" style="116" bestFit="1" customWidth="1"/>
    <col min="21" max="21" width="11.6640625" style="116" bestFit="1" customWidth="1"/>
    <col min="22" max="22" width="24.1640625" style="116" bestFit="1" customWidth="1"/>
    <col min="23" max="23" width="17.5" style="116" bestFit="1" customWidth="1"/>
    <col min="24" max="24" width="31.83203125" style="116" bestFit="1" customWidth="1"/>
    <col min="25" max="25" width="18.6640625" style="116" bestFit="1" customWidth="1"/>
    <col min="26" max="26" width="13.33203125" style="116" customWidth="1"/>
    <col min="27" max="16384" width="13.33203125" style="116"/>
  </cols>
  <sheetData>
    <row r="1" spans="1:25" x14ac:dyDescent="0.25">
      <c r="A1" s="116" t="s">
        <v>3662</v>
      </c>
      <c r="B1" s="116" t="s">
        <v>3663</v>
      </c>
      <c r="C1" s="116" t="s">
        <v>3664</v>
      </c>
      <c r="D1" s="116" t="s">
        <v>3665</v>
      </c>
      <c r="E1" s="116" t="s">
        <v>3666</v>
      </c>
      <c r="F1" s="116" t="s">
        <v>3667</v>
      </c>
      <c r="G1" s="116" t="s">
        <v>3668</v>
      </c>
      <c r="H1" s="116" t="s">
        <v>3669</v>
      </c>
      <c r="I1" s="116" t="s">
        <v>3670</v>
      </c>
      <c r="P1" s="116" t="s">
        <v>4047</v>
      </c>
      <c r="Q1" s="116" t="s">
        <v>3920</v>
      </c>
      <c r="R1" s="116" t="s">
        <v>3921</v>
      </c>
      <c r="S1" s="116" t="s">
        <v>3822</v>
      </c>
      <c r="T1" s="116" t="s">
        <v>4048</v>
      </c>
      <c r="U1" s="116" t="s">
        <v>4049</v>
      </c>
    </row>
    <row r="2" spans="1:25" x14ac:dyDescent="0.25">
      <c r="A2" s="116" t="str">
        <f>IF(LEN(CLEAN(B2))=0,"0",B2)&amp;","&amp;IF(LEN(CLEAN(C2))=0,"0",C2)&amp;","&amp;IF(LEN(CLEAN(D2))=0,"0",D2)&amp;","&amp;IF(LEN(CLEAN(E2))=0,"0",E2)&amp;","&amp;IF(LEN(CLEAN(F2))=0,"0",F2)&amp;","&amp;IF(LEN(CLEAN(G2))=0,"0",G2)&amp;","&amp;IF(LEN(CLEAN(H2))=0,"0",H2)</f>
        <v>6,4,1,0,0,0,0</v>
      </c>
      <c r="B2" s="116">
        <v>6</v>
      </c>
      <c r="C2" s="116">
        <v>4</v>
      </c>
      <c r="D2" s="116">
        <v>1</v>
      </c>
      <c r="I2" s="116" t="s">
        <v>3829</v>
      </c>
      <c r="P2" s="572">
        <f>'Formato 6 d)'!B9</f>
        <v>7086571.46</v>
      </c>
      <c r="Q2" s="572">
        <f>'Formato 6 d)'!C9</f>
        <v>0</v>
      </c>
      <c r="R2" s="572">
        <f>'Formato 6 d)'!D9</f>
        <v>7086571.46</v>
      </c>
      <c r="S2" s="572">
        <f>'Formato 6 d)'!E9</f>
        <v>7016777.5800000001</v>
      </c>
      <c r="T2" s="572">
        <f>'Formato 6 d)'!F9</f>
        <v>7016777.5800000001</v>
      </c>
      <c r="U2" s="572">
        <f>'Formato 6 d)'!G9</f>
        <v>69793.88</v>
      </c>
    </row>
    <row r="3" spans="1:25" x14ac:dyDescent="0.25">
      <c r="A3" s="540" t="str">
        <f t="shared" ref="A3:A6" si="0">IF(LEN(CLEAN(B3))=0,"0",B3)&amp;","&amp;IF(LEN(CLEAN(C3))=0,"0",C3)&amp;","&amp;IF(LEN(CLEAN(D3))=0,"0",D3)&amp;","&amp;IF(LEN(CLEAN(E3))=0,"0",E3)&amp;","&amp;IF(LEN(CLEAN(F3))=0,"0",F3)&amp;","&amp;IF(LEN(CLEAN(G3))=0,"0",G3)&amp;","&amp;IF(LEN(CLEAN(H3))=0,"0",H3)</f>
        <v>6,4,1,1,0,0,0</v>
      </c>
      <c r="B3" s="116">
        <v>6</v>
      </c>
      <c r="C3" s="116">
        <v>4</v>
      </c>
      <c r="D3" s="116">
        <v>1</v>
      </c>
      <c r="E3" s="116">
        <v>1</v>
      </c>
      <c r="J3" s="116" t="s">
        <v>4129</v>
      </c>
      <c r="P3" s="572">
        <f>'Formato 6 d)'!B10</f>
        <v>7086571.46</v>
      </c>
      <c r="Q3" s="572">
        <f>'Formato 6 d)'!C10</f>
        <v>0</v>
      </c>
      <c r="R3" s="572">
        <f>'Formato 6 d)'!D10</f>
        <v>7086571.46</v>
      </c>
      <c r="S3" s="572">
        <f>'Formato 6 d)'!E10</f>
        <v>7016777.5800000001</v>
      </c>
      <c r="T3" s="572">
        <f>'Formato 6 d)'!F10</f>
        <v>7016777.5800000001</v>
      </c>
      <c r="U3" s="572">
        <f>'Formato 6 d)'!G10</f>
        <v>69793.88</v>
      </c>
      <c r="V3" s="572"/>
    </row>
    <row r="4" spans="1:25" x14ac:dyDescent="0.25">
      <c r="A4" s="540" t="str">
        <f t="shared" si="0"/>
        <v>6,4,1,2,0,0,0</v>
      </c>
      <c r="B4" s="116">
        <v>6</v>
      </c>
      <c r="C4" s="116">
        <v>4</v>
      </c>
      <c r="D4" s="116">
        <v>1</v>
      </c>
      <c r="E4" s="116">
        <v>2</v>
      </c>
      <c r="J4" s="116" t="s">
        <v>4130</v>
      </c>
      <c r="P4" s="572">
        <f>'Formato 6 d)'!B11</f>
        <v>0</v>
      </c>
      <c r="Q4" s="572">
        <f>'Formato 6 d)'!C11</f>
        <v>0</v>
      </c>
      <c r="R4" s="572">
        <f>'Formato 6 d)'!D11</f>
        <v>0</v>
      </c>
      <c r="S4" s="572">
        <f>'Formato 6 d)'!E11</f>
        <v>0</v>
      </c>
      <c r="T4" s="572">
        <f>'Formato 6 d)'!F11</f>
        <v>0</v>
      </c>
      <c r="U4" s="572">
        <f>'Formato 6 d)'!G11</f>
        <v>0</v>
      </c>
      <c r="V4" s="572"/>
    </row>
    <row r="5" spans="1:25" x14ac:dyDescent="0.25">
      <c r="A5" s="540" t="str">
        <f t="shared" si="0"/>
        <v>6,4,1,3,0,0,0</v>
      </c>
      <c r="B5" s="116">
        <v>6</v>
      </c>
      <c r="C5" s="116">
        <v>4</v>
      </c>
      <c r="D5" s="116">
        <v>1</v>
      </c>
      <c r="E5" s="116">
        <v>3</v>
      </c>
      <c r="J5" s="116" t="s">
        <v>4131</v>
      </c>
      <c r="P5" s="572">
        <f>'Formato 6 d)'!B12</f>
        <v>0</v>
      </c>
      <c r="Q5" s="572">
        <f>'Formato 6 d)'!C12</f>
        <v>0</v>
      </c>
      <c r="R5" s="572">
        <f>'Formato 6 d)'!D12</f>
        <v>0</v>
      </c>
      <c r="S5" s="572">
        <f>'Formato 6 d)'!E12</f>
        <v>0</v>
      </c>
      <c r="T5" s="572">
        <f>'Formato 6 d)'!F12</f>
        <v>0</v>
      </c>
      <c r="U5" s="572">
        <f>'Formato 6 d)'!G12</f>
        <v>0</v>
      </c>
      <c r="V5" s="572"/>
    </row>
    <row r="6" spans="1:25" x14ac:dyDescent="0.25">
      <c r="A6" s="116" t="str">
        <f t="shared" si="0"/>
        <v>6,4,1,3,1,0,0</v>
      </c>
      <c r="B6" s="116">
        <v>6</v>
      </c>
      <c r="C6" s="116">
        <v>4</v>
      </c>
      <c r="D6" s="116">
        <v>1</v>
      </c>
      <c r="E6" s="116">
        <v>3</v>
      </c>
      <c r="F6" s="116">
        <v>1</v>
      </c>
      <c r="K6" s="116" t="s">
        <v>4129</v>
      </c>
      <c r="P6" s="572">
        <f>'Formato 6 d)'!B13</f>
        <v>0</v>
      </c>
      <c r="Q6" s="572">
        <f>'Formato 6 d)'!C13</f>
        <v>0</v>
      </c>
      <c r="R6" s="572">
        <f>'Formato 6 d)'!D13</f>
        <v>0</v>
      </c>
      <c r="S6" s="572">
        <f>'Formato 6 d)'!E13</f>
        <v>0</v>
      </c>
      <c r="T6" s="572">
        <f>'Formato 6 d)'!F13</f>
        <v>0</v>
      </c>
      <c r="U6" s="572">
        <f>'Formato 6 d)'!G13</f>
        <v>0</v>
      </c>
      <c r="V6" s="572"/>
    </row>
    <row r="7" spans="1:25" x14ac:dyDescent="0.25">
      <c r="A7" s="540" t="str">
        <f t="shared" ref="A7:A24" si="1">IF(LEN(CLEAN(B7))=0,"0",B7)&amp;","&amp;IF(LEN(CLEAN(C7))=0,"0",C7)&amp;","&amp;IF(LEN(CLEAN(D7))=0,"0",D7)&amp;","&amp;IF(LEN(CLEAN(E7))=0,"0",E7)&amp;","&amp;IF(LEN(CLEAN(F7))=0,"0",F7)&amp;","&amp;IF(LEN(CLEAN(G7))=0,"0",G7)&amp;","&amp;IF(LEN(CLEAN(H7))=0,"0",H7)</f>
        <v>6,4,1,3,2,0,0</v>
      </c>
      <c r="B7" s="116">
        <v>6</v>
      </c>
      <c r="C7" s="116">
        <v>4</v>
      </c>
      <c r="D7" s="116">
        <v>1</v>
      </c>
      <c r="E7" s="116">
        <v>3</v>
      </c>
      <c r="F7" s="116">
        <v>2</v>
      </c>
      <c r="K7" s="116" t="s">
        <v>4132</v>
      </c>
      <c r="P7" s="572">
        <f>'Formato 6 d)'!B14</f>
        <v>0</v>
      </c>
      <c r="Q7" s="572">
        <f>'Formato 6 d)'!C14</f>
        <v>0</v>
      </c>
      <c r="R7" s="572">
        <f>'Formato 6 d)'!D14</f>
        <v>0</v>
      </c>
      <c r="S7" s="572">
        <f>'Formato 6 d)'!E14</f>
        <v>0</v>
      </c>
      <c r="T7" s="572">
        <f>'Formato 6 d)'!F14</f>
        <v>0</v>
      </c>
      <c r="U7" s="572">
        <f>'Formato 6 d)'!G14</f>
        <v>0</v>
      </c>
      <c r="V7" s="572"/>
      <c r="W7" s="572"/>
      <c r="X7" s="572"/>
      <c r="Y7" s="572"/>
    </row>
    <row r="8" spans="1:25" x14ac:dyDescent="0.25">
      <c r="A8" s="540" t="str">
        <f t="shared" si="1"/>
        <v>6,4,1,4,0,0,0</v>
      </c>
      <c r="B8" s="116">
        <v>6</v>
      </c>
      <c r="C8" s="116">
        <v>4</v>
      </c>
      <c r="D8" s="116">
        <v>1</v>
      </c>
      <c r="E8" s="116">
        <v>4</v>
      </c>
      <c r="J8" s="116" t="s">
        <v>4133</v>
      </c>
      <c r="P8" s="572">
        <f>'Formato 6 d)'!B15</f>
        <v>0</v>
      </c>
      <c r="Q8" s="572">
        <f>'Formato 6 d)'!C15</f>
        <v>0</v>
      </c>
      <c r="R8" s="572">
        <f>'Formato 6 d)'!D15</f>
        <v>0</v>
      </c>
      <c r="S8" s="572">
        <f>'Formato 6 d)'!E15</f>
        <v>0</v>
      </c>
      <c r="T8" s="572">
        <f>'Formato 6 d)'!F15</f>
        <v>0</v>
      </c>
      <c r="U8" s="572">
        <f>'Formato 6 d)'!G15</f>
        <v>0</v>
      </c>
    </row>
    <row r="9" spans="1:25" x14ac:dyDescent="0.25">
      <c r="A9" s="540" t="str">
        <f t="shared" si="1"/>
        <v>6,4,1,5,0,0,0</v>
      </c>
      <c r="B9" s="116">
        <v>6</v>
      </c>
      <c r="C9" s="116">
        <v>4</v>
      </c>
      <c r="D9" s="116">
        <v>1</v>
      </c>
      <c r="E9" s="116">
        <v>5</v>
      </c>
      <c r="J9" s="116" t="s">
        <v>4134</v>
      </c>
      <c r="P9" s="572">
        <f>'Formato 6 d)'!B16</f>
        <v>0</v>
      </c>
      <c r="Q9" s="572">
        <f>'Formato 6 d)'!C16</f>
        <v>0</v>
      </c>
      <c r="R9" s="572">
        <f>'Formato 6 d)'!D16</f>
        <v>0</v>
      </c>
      <c r="S9" s="572">
        <f>'Formato 6 d)'!E16</f>
        <v>0</v>
      </c>
      <c r="T9" s="572">
        <f>'Formato 6 d)'!F16</f>
        <v>0</v>
      </c>
      <c r="U9" s="572">
        <f>'Formato 6 d)'!G16</f>
        <v>0</v>
      </c>
    </row>
    <row r="10" spans="1:25" x14ac:dyDescent="0.25">
      <c r="A10" s="116" t="str">
        <f t="shared" si="1"/>
        <v>6,4,1,5,1,0,0</v>
      </c>
      <c r="B10" s="116">
        <v>6</v>
      </c>
      <c r="C10" s="116">
        <v>4</v>
      </c>
      <c r="D10" s="116">
        <v>1</v>
      </c>
      <c r="E10" s="116">
        <v>5</v>
      </c>
      <c r="F10" s="116">
        <v>1</v>
      </c>
      <c r="K10" s="116" t="s">
        <v>4135</v>
      </c>
      <c r="P10" s="572">
        <f>'Formato 6 d)'!B17</f>
        <v>0</v>
      </c>
      <c r="Q10" s="572">
        <f>'Formato 6 d)'!C17</f>
        <v>0</v>
      </c>
      <c r="R10" s="572">
        <f>'Formato 6 d)'!D17</f>
        <v>0</v>
      </c>
      <c r="S10" s="572">
        <f>'Formato 6 d)'!E17</f>
        <v>0</v>
      </c>
      <c r="T10" s="572">
        <f>'Formato 6 d)'!F17</f>
        <v>0</v>
      </c>
      <c r="U10" s="572">
        <f>'Formato 6 d)'!G17</f>
        <v>0</v>
      </c>
    </row>
    <row r="11" spans="1:25" x14ac:dyDescent="0.25">
      <c r="A11" s="540" t="str">
        <f t="shared" si="1"/>
        <v>6,4,1,5,2,0,0</v>
      </c>
      <c r="B11" s="116">
        <v>6</v>
      </c>
      <c r="C11" s="116">
        <v>4</v>
      </c>
      <c r="D11" s="116">
        <v>1</v>
      </c>
      <c r="E11" s="116">
        <v>5</v>
      </c>
      <c r="F11" s="116">
        <v>2</v>
      </c>
      <c r="K11" s="116" t="s">
        <v>4136</v>
      </c>
      <c r="P11" s="572">
        <f>'Formato 6 d)'!B18</f>
        <v>0</v>
      </c>
      <c r="Q11" s="572">
        <f>'Formato 6 d)'!C18</f>
        <v>0</v>
      </c>
      <c r="R11" s="572">
        <f>'Formato 6 d)'!D18</f>
        <v>0</v>
      </c>
      <c r="S11" s="572">
        <f>'Formato 6 d)'!E18</f>
        <v>0</v>
      </c>
      <c r="T11" s="572">
        <f>'Formato 6 d)'!F18</f>
        <v>0</v>
      </c>
      <c r="U11" s="572">
        <f>'Formato 6 d)'!G18</f>
        <v>0</v>
      </c>
    </row>
    <row r="12" spans="1:25" x14ac:dyDescent="0.25">
      <c r="A12" s="540" t="str">
        <f t="shared" si="1"/>
        <v>6,4,1,6,0,0,0</v>
      </c>
      <c r="B12" s="116">
        <v>6</v>
      </c>
      <c r="C12" s="116">
        <v>4</v>
      </c>
      <c r="D12" s="116">
        <v>1</v>
      </c>
      <c r="E12" s="116">
        <v>6</v>
      </c>
      <c r="J12" s="116" t="s">
        <v>4137</v>
      </c>
      <c r="N12" s="618"/>
      <c r="P12" s="572">
        <f>'Formato 6 d)'!B19</f>
        <v>0</v>
      </c>
      <c r="Q12" s="572">
        <f>'Formato 6 d)'!C19</f>
        <v>0</v>
      </c>
      <c r="R12" s="572">
        <f>'Formato 6 d)'!D19</f>
        <v>0</v>
      </c>
      <c r="S12" s="572">
        <f>'Formato 6 d)'!E19</f>
        <v>0</v>
      </c>
      <c r="T12" s="572">
        <f>'Formato 6 d)'!F19</f>
        <v>0</v>
      </c>
      <c r="U12" s="572">
        <f>'Formato 6 d)'!G19</f>
        <v>0</v>
      </c>
    </row>
    <row r="13" spans="1:25" x14ac:dyDescent="0.25">
      <c r="A13" s="540" t="str">
        <f t="shared" si="1"/>
        <v>6,4,2,0,0,0,0</v>
      </c>
      <c r="B13" s="116">
        <v>6</v>
      </c>
      <c r="C13" s="116">
        <v>4</v>
      </c>
      <c r="D13" s="116">
        <v>2</v>
      </c>
      <c r="I13" s="116" t="s">
        <v>4138</v>
      </c>
      <c r="P13" s="572">
        <f>'Formato 6 d)'!B21</f>
        <v>0</v>
      </c>
      <c r="Q13" s="572">
        <f>'Formato 6 d)'!C21</f>
        <v>0</v>
      </c>
      <c r="R13" s="572">
        <f>'Formato 6 d)'!D21</f>
        <v>0</v>
      </c>
      <c r="S13" s="572">
        <f>'Formato 6 d)'!E21</f>
        <v>0</v>
      </c>
      <c r="T13" s="572">
        <f>'Formato 6 d)'!F21</f>
        <v>0</v>
      </c>
      <c r="U13" s="572">
        <f>'Formato 6 d)'!G21</f>
        <v>0</v>
      </c>
    </row>
    <row r="14" spans="1:25" x14ac:dyDescent="0.25">
      <c r="A14" s="116" t="str">
        <f t="shared" si="1"/>
        <v>6,4,2,1,0,0,0</v>
      </c>
      <c r="B14" s="116">
        <v>6</v>
      </c>
      <c r="C14" s="116">
        <v>4</v>
      </c>
      <c r="D14" s="116">
        <v>2</v>
      </c>
      <c r="E14" s="116">
        <v>1</v>
      </c>
      <c r="J14" s="116" t="s">
        <v>4129</v>
      </c>
      <c r="P14" s="572">
        <f>'Formato 6 d)'!B22</f>
        <v>0</v>
      </c>
      <c r="Q14" s="572">
        <f>'Formato 6 d)'!C22</f>
        <v>0</v>
      </c>
      <c r="R14" s="572">
        <f>'Formato 6 d)'!D22</f>
        <v>0</v>
      </c>
      <c r="S14" s="572">
        <f>'Formato 6 d)'!E22</f>
        <v>0</v>
      </c>
      <c r="T14" s="572">
        <f>'Formato 6 d)'!F22</f>
        <v>0</v>
      </c>
      <c r="U14" s="572">
        <f>'Formato 6 d)'!G22</f>
        <v>0</v>
      </c>
    </row>
    <row r="15" spans="1:25" x14ac:dyDescent="0.25">
      <c r="A15" s="540" t="str">
        <f t="shared" si="1"/>
        <v>6,4,2,2,0,0,0</v>
      </c>
      <c r="B15" s="116">
        <v>6</v>
      </c>
      <c r="C15" s="116">
        <v>4</v>
      </c>
      <c r="D15" s="116">
        <v>2</v>
      </c>
      <c r="E15" s="116">
        <v>2</v>
      </c>
      <c r="J15" s="116" t="s">
        <v>4130</v>
      </c>
      <c r="P15" s="572">
        <f>'Formato 6 d)'!B23</f>
        <v>0</v>
      </c>
      <c r="Q15" s="572">
        <f>'Formato 6 d)'!C23</f>
        <v>0</v>
      </c>
      <c r="R15" s="572">
        <f>'Formato 6 d)'!D23</f>
        <v>0</v>
      </c>
      <c r="S15" s="572">
        <f>'Formato 6 d)'!E23</f>
        <v>0</v>
      </c>
      <c r="T15" s="572">
        <f>'Formato 6 d)'!F23</f>
        <v>0</v>
      </c>
      <c r="U15" s="572">
        <f>'Formato 6 d)'!G23</f>
        <v>0</v>
      </c>
    </row>
    <row r="16" spans="1:25" x14ac:dyDescent="0.25">
      <c r="A16" s="540" t="str">
        <f t="shared" si="1"/>
        <v>6,4,2,3,0,0,0</v>
      </c>
      <c r="B16" s="116">
        <v>6</v>
      </c>
      <c r="C16" s="116">
        <v>4</v>
      </c>
      <c r="D16" s="116">
        <v>2</v>
      </c>
      <c r="E16" s="116">
        <v>3</v>
      </c>
      <c r="J16" s="116" t="s">
        <v>4131</v>
      </c>
      <c r="P16" s="572">
        <f>'Formato 6 d)'!B24</f>
        <v>0</v>
      </c>
      <c r="Q16" s="572">
        <f>'Formato 6 d)'!C24</f>
        <v>0</v>
      </c>
      <c r="R16" s="572">
        <f>'Formato 6 d)'!D24</f>
        <v>0</v>
      </c>
      <c r="S16" s="572">
        <f>'Formato 6 d)'!E24</f>
        <v>0</v>
      </c>
      <c r="T16" s="572">
        <f>'Formato 6 d)'!F24</f>
        <v>0</v>
      </c>
      <c r="U16" s="572">
        <f>'Formato 6 d)'!G24</f>
        <v>0</v>
      </c>
    </row>
    <row r="17" spans="1:21" x14ac:dyDescent="0.25">
      <c r="A17" s="540" t="str">
        <f t="shared" si="1"/>
        <v>6,4,2,3,1,0,0</v>
      </c>
      <c r="B17" s="116">
        <v>6</v>
      </c>
      <c r="C17" s="116">
        <v>4</v>
      </c>
      <c r="D17" s="116">
        <v>2</v>
      </c>
      <c r="E17" s="116">
        <v>3</v>
      </c>
      <c r="F17" s="116">
        <v>1</v>
      </c>
      <c r="K17" s="116" t="s">
        <v>4129</v>
      </c>
      <c r="P17" s="572">
        <f>'Formato 6 d)'!B25</f>
        <v>0</v>
      </c>
      <c r="Q17" s="572">
        <f>'Formato 6 d)'!C25</f>
        <v>0</v>
      </c>
      <c r="R17" s="572">
        <f>'Formato 6 d)'!D25</f>
        <v>0</v>
      </c>
      <c r="S17" s="572">
        <f>'Formato 6 d)'!E25</f>
        <v>0</v>
      </c>
      <c r="T17" s="572">
        <f>'Formato 6 d)'!F25</f>
        <v>0</v>
      </c>
      <c r="U17" s="572">
        <f>'Formato 6 d)'!G25</f>
        <v>0</v>
      </c>
    </row>
    <row r="18" spans="1:21" x14ac:dyDescent="0.25">
      <c r="A18" s="116" t="str">
        <f t="shared" si="1"/>
        <v>6,4,2,3,2,0,0</v>
      </c>
      <c r="B18" s="116">
        <v>6</v>
      </c>
      <c r="C18" s="116">
        <v>4</v>
      </c>
      <c r="D18" s="116">
        <v>2</v>
      </c>
      <c r="E18" s="116">
        <v>3</v>
      </c>
      <c r="F18" s="116">
        <v>2</v>
      </c>
      <c r="K18" s="116" t="s">
        <v>4132</v>
      </c>
      <c r="P18" s="572">
        <f>'Formato 6 d)'!B26</f>
        <v>0</v>
      </c>
      <c r="Q18" s="572">
        <f>'Formato 6 d)'!C26</f>
        <v>0</v>
      </c>
      <c r="R18" s="572">
        <f>'Formato 6 d)'!D26</f>
        <v>0</v>
      </c>
      <c r="S18" s="572">
        <f>'Formato 6 d)'!E26</f>
        <v>0</v>
      </c>
      <c r="T18" s="572">
        <f>'Formato 6 d)'!F26</f>
        <v>0</v>
      </c>
      <c r="U18" s="572">
        <f>'Formato 6 d)'!G26</f>
        <v>0</v>
      </c>
    </row>
    <row r="19" spans="1:21" x14ac:dyDescent="0.25">
      <c r="A19" s="540" t="str">
        <f t="shared" si="1"/>
        <v>6,4,2,4,0,0,0</v>
      </c>
      <c r="B19" s="116">
        <v>6</v>
      </c>
      <c r="C19" s="116">
        <v>4</v>
      </c>
      <c r="D19" s="116">
        <v>2</v>
      </c>
      <c r="E19" s="116">
        <v>4</v>
      </c>
      <c r="J19" s="116" t="s">
        <v>4133</v>
      </c>
      <c r="P19" s="572">
        <f>'Formato 6 d)'!B27</f>
        <v>0</v>
      </c>
      <c r="Q19" s="572">
        <f>'Formato 6 d)'!C27</f>
        <v>0</v>
      </c>
      <c r="R19" s="572">
        <f>'Formato 6 d)'!D27</f>
        <v>0</v>
      </c>
      <c r="S19" s="572">
        <f>'Formato 6 d)'!E27</f>
        <v>0</v>
      </c>
      <c r="T19" s="572">
        <f>'Formato 6 d)'!F27</f>
        <v>0</v>
      </c>
      <c r="U19" s="572">
        <f>'Formato 6 d)'!G27</f>
        <v>0</v>
      </c>
    </row>
    <row r="20" spans="1:21" x14ac:dyDescent="0.25">
      <c r="A20" s="540" t="str">
        <f t="shared" si="1"/>
        <v>6,4,2,5,0,0,0</v>
      </c>
      <c r="B20" s="116">
        <v>6</v>
      </c>
      <c r="C20" s="116">
        <v>4</v>
      </c>
      <c r="D20" s="116">
        <v>2</v>
      </c>
      <c r="E20" s="116">
        <v>5</v>
      </c>
      <c r="J20" s="116" t="s">
        <v>4134</v>
      </c>
      <c r="P20" s="572">
        <f>'Formato 6 d)'!B28</f>
        <v>0</v>
      </c>
      <c r="Q20" s="572">
        <f>'Formato 6 d)'!C28</f>
        <v>0</v>
      </c>
      <c r="R20" s="572">
        <f>'Formato 6 d)'!D28</f>
        <v>0</v>
      </c>
      <c r="S20" s="572">
        <f>'Formato 6 d)'!E28</f>
        <v>0</v>
      </c>
      <c r="T20" s="572">
        <f>'Formato 6 d)'!F28</f>
        <v>0</v>
      </c>
      <c r="U20" s="572">
        <f>'Formato 6 d)'!G28</f>
        <v>0</v>
      </c>
    </row>
    <row r="21" spans="1:21" x14ac:dyDescent="0.25">
      <c r="A21" s="540" t="str">
        <f t="shared" si="1"/>
        <v>6,4,2,5,1,0,0</v>
      </c>
      <c r="B21" s="116">
        <v>6</v>
      </c>
      <c r="C21" s="116">
        <v>4</v>
      </c>
      <c r="D21" s="116">
        <v>2</v>
      </c>
      <c r="E21" s="116">
        <v>5</v>
      </c>
      <c r="F21" s="116">
        <v>1</v>
      </c>
      <c r="K21" s="116" t="s">
        <v>4135</v>
      </c>
      <c r="P21" s="572">
        <f>'Formato 6 d)'!B29</f>
        <v>0</v>
      </c>
      <c r="Q21" s="572">
        <f>'Formato 6 d)'!C29</f>
        <v>0</v>
      </c>
      <c r="R21" s="572">
        <f>'Formato 6 d)'!D29</f>
        <v>0</v>
      </c>
      <c r="S21" s="572">
        <f>'Formato 6 d)'!E29</f>
        <v>0</v>
      </c>
      <c r="T21" s="572">
        <f>'Formato 6 d)'!F29</f>
        <v>0</v>
      </c>
      <c r="U21" s="572">
        <f>'Formato 6 d)'!G29</f>
        <v>0</v>
      </c>
    </row>
    <row r="22" spans="1:21" x14ac:dyDescent="0.25">
      <c r="A22" s="116" t="str">
        <f t="shared" si="1"/>
        <v>6,4,2,5,2,0,0</v>
      </c>
      <c r="B22" s="116">
        <v>6</v>
      </c>
      <c r="C22" s="116">
        <v>4</v>
      </c>
      <c r="D22" s="116">
        <v>2</v>
      </c>
      <c r="E22" s="116">
        <v>5</v>
      </c>
      <c r="F22" s="116">
        <v>2</v>
      </c>
      <c r="K22" s="116" t="s">
        <v>4136</v>
      </c>
      <c r="P22" s="572">
        <f>'Formato 6 d)'!B30</f>
        <v>0</v>
      </c>
      <c r="Q22" s="572">
        <f>'Formato 6 d)'!C30</f>
        <v>0</v>
      </c>
      <c r="R22" s="572">
        <f>'Formato 6 d)'!D30</f>
        <v>0</v>
      </c>
      <c r="S22" s="572">
        <f>'Formato 6 d)'!E30</f>
        <v>0</v>
      </c>
      <c r="T22" s="572">
        <f>'Formato 6 d)'!F30</f>
        <v>0</v>
      </c>
      <c r="U22" s="572">
        <f>'Formato 6 d)'!G30</f>
        <v>0</v>
      </c>
    </row>
    <row r="23" spans="1:21" x14ac:dyDescent="0.25">
      <c r="A23" s="540" t="str">
        <f t="shared" si="1"/>
        <v>6,4,2,6,0,0,0</v>
      </c>
      <c r="B23" s="116">
        <v>6</v>
      </c>
      <c r="C23" s="116">
        <v>4</v>
      </c>
      <c r="D23" s="116">
        <v>2</v>
      </c>
      <c r="E23" s="116">
        <v>6</v>
      </c>
      <c r="J23" s="116" t="s">
        <v>4137</v>
      </c>
      <c r="P23" s="572">
        <f>'Formato 6 d)'!B31</f>
        <v>0</v>
      </c>
      <c r="Q23" s="572">
        <f>'Formato 6 d)'!C31</f>
        <v>0</v>
      </c>
      <c r="R23" s="572">
        <f>'Formato 6 d)'!D31</f>
        <v>0</v>
      </c>
      <c r="S23" s="572">
        <f>'Formato 6 d)'!E31</f>
        <v>0</v>
      </c>
      <c r="T23" s="572">
        <f>'Formato 6 d)'!F31</f>
        <v>0</v>
      </c>
      <c r="U23" s="572">
        <f>'Formato 6 d)'!G31</f>
        <v>0</v>
      </c>
    </row>
    <row r="24" spans="1:21" x14ac:dyDescent="0.25">
      <c r="A24" s="540" t="str">
        <f t="shared" si="1"/>
        <v>6,4,3,0,0,0,0</v>
      </c>
      <c r="B24" s="116">
        <v>6</v>
      </c>
      <c r="C24" s="116">
        <v>4</v>
      </c>
      <c r="D24" s="116">
        <v>3</v>
      </c>
      <c r="I24" s="116" t="s">
        <v>4139</v>
      </c>
      <c r="P24" s="572">
        <f>'Formato 6 d)'!B33</f>
        <v>7086571.46</v>
      </c>
      <c r="Q24" s="572">
        <f>'Formato 6 d)'!C33</f>
        <v>0</v>
      </c>
      <c r="R24" s="572">
        <f>'Formato 6 d)'!D33</f>
        <v>7086571.46</v>
      </c>
      <c r="S24" s="572">
        <f>'Formato 6 d)'!E33</f>
        <v>7016777.5800000001</v>
      </c>
      <c r="T24" s="572">
        <f>'Formato 6 d)'!F33</f>
        <v>7016777.5800000001</v>
      </c>
      <c r="U24" s="572">
        <f>'Formato 6 d)'!G33</f>
        <v>69793.88</v>
      </c>
    </row>
    <row r="25" spans="1:21" x14ac:dyDescent="0.25">
      <c r="A25" s="540"/>
      <c r="P25" s="572"/>
      <c r="Q25" s="572"/>
      <c r="R25" s="572"/>
      <c r="S25" s="572"/>
      <c r="T25" s="572"/>
      <c r="U25" s="572"/>
    </row>
    <row r="26" spans="1:21" x14ac:dyDescent="0.25">
      <c r="A26" s="540"/>
      <c r="P26" s="572"/>
      <c r="Q26" s="572"/>
      <c r="R26" s="572"/>
      <c r="S26" s="572"/>
      <c r="T26" s="572"/>
      <c r="U26" s="572"/>
    </row>
    <row r="27" spans="1:21" x14ac:dyDescent="0.25">
      <c r="A27" s="540"/>
      <c r="P27" s="572"/>
      <c r="Q27" s="572"/>
      <c r="R27" s="572"/>
      <c r="S27" s="572"/>
      <c r="T27" s="572"/>
      <c r="U27" s="572"/>
    </row>
    <row r="28" spans="1:21" x14ac:dyDescent="0.25">
      <c r="A28" s="540"/>
      <c r="P28" s="572"/>
      <c r="Q28" s="572"/>
      <c r="R28" s="572"/>
      <c r="S28" s="572"/>
      <c r="T28" s="572"/>
      <c r="U28" s="572"/>
    </row>
    <row r="29" spans="1:21" x14ac:dyDescent="0.25">
      <c r="A29" s="540"/>
      <c r="P29" s="572"/>
      <c r="Q29" s="572"/>
      <c r="R29" s="572"/>
      <c r="S29" s="572"/>
      <c r="T29" s="572"/>
      <c r="U29" s="572"/>
    </row>
    <row r="30" spans="1:21" x14ac:dyDescent="0.25">
      <c r="A30" s="540"/>
      <c r="P30" s="572"/>
      <c r="Q30" s="572"/>
      <c r="R30" s="572"/>
      <c r="S30" s="572"/>
      <c r="T30" s="572"/>
      <c r="U30" s="572"/>
    </row>
    <row r="31" spans="1:21" x14ac:dyDescent="0.25">
      <c r="A31" s="540"/>
      <c r="P31" s="572"/>
      <c r="Q31" s="572"/>
      <c r="R31" s="572"/>
      <c r="S31" s="572"/>
      <c r="T31" s="572"/>
      <c r="U31" s="572"/>
    </row>
    <row r="32" spans="1:21" x14ac:dyDescent="0.25">
      <c r="A32" s="540"/>
      <c r="P32" s="572"/>
      <c r="Q32" s="572"/>
      <c r="R32" s="572"/>
      <c r="S32" s="572"/>
      <c r="T32" s="572"/>
      <c r="U32" s="572"/>
    </row>
    <row r="33" spans="1:21" x14ac:dyDescent="0.25">
      <c r="A33" s="540"/>
      <c r="P33" s="572"/>
      <c r="Q33" s="572"/>
      <c r="R33" s="572"/>
      <c r="S33" s="572"/>
      <c r="T33" s="572"/>
      <c r="U33" s="572"/>
    </row>
    <row r="34" spans="1:21" x14ac:dyDescent="0.25">
      <c r="A34" s="540"/>
      <c r="P34" s="572"/>
      <c r="Q34" s="572"/>
      <c r="R34" s="572"/>
      <c r="S34" s="572"/>
      <c r="T34" s="572"/>
      <c r="U34" s="572"/>
    </row>
    <row r="35" spans="1:21" x14ac:dyDescent="0.25">
      <c r="A35" s="540"/>
      <c r="P35" s="572"/>
      <c r="Q35" s="572"/>
      <c r="R35" s="572"/>
      <c r="S35" s="572"/>
      <c r="T35" s="572"/>
      <c r="U35" s="572"/>
    </row>
    <row r="36" spans="1:21" x14ac:dyDescent="0.25">
      <c r="A36" s="540"/>
      <c r="P36" s="572"/>
      <c r="Q36" s="572"/>
      <c r="R36" s="572"/>
      <c r="S36" s="572"/>
      <c r="T36" s="572"/>
      <c r="U36" s="572"/>
    </row>
    <row r="37" spans="1:21" x14ac:dyDescent="0.25">
      <c r="A37" s="540"/>
      <c r="P37" s="572"/>
      <c r="Q37" s="572"/>
      <c r="R37" s="572"/>
      <c r="S37" s="572"/>
      <c r="T37" s="572"/>
      <c r="U37" s="572"/>
    </row>
    <row r="38" spans="1:21" x14ac:dyDescent="0.25">
      <c r="A38" s="540"/>
      <c r="P38" s="572"/>
      <c r="Q38" s="572"/>
      <c r="R38" s="572"/>
      <c r="S38" s="572"/>
      <c r="T38" s="572"/>
      <c r="U38" s="572"/>
    </row>
    <row r="39" spans="1:21" x14ac:dyDescent="0.25">
      <c r="A39" s="540"/>
      <c r="P39" s="572"/>
      <c r="Q39" s="572"/>
      <c r="R39" s="572"/>
      <c r="S39" s="572"/>
      <c r="T39" s="572"/>
      <c r="U39" s="572"/>
    </row>
    <row r="40" spans="1:21" x14ac:dyDescent="0.25">
      <c r="A40" s="540"/>
      <c r="P40" s="572"/>
      <c r="Q40" s="572"/>
      <c r="R40" s="572"/>
      <c r="S40" s="572"/>
      <c r="T40" s="572"/>
      <c r="U40" s="572"/>
    </row>
    <row r="41" spans="1:21" x14ac:dyDescent="0.25">
      <c r="A41" s="540"/>
      <c r="P41" s="572"/>
      <c r="Q41" s="572"/>
      <c r="R41" s="572"/>
      <c r="S41" s="572"/>
      <c r="T41" s="572"/>
      <c r="U41" s="572"/>
    </row>
    <row r="42" spans="1:21" x14ac:dyDescent="0.25">
      <c r="A42" s="540"/>
      <c r="P42" s="572"/>
      <c r="Q42" s="572"/>
      <c r="R42" s="572"/>
      <c r="S42" s="572"/>
      <c r="T42" s="572"/>
      <c r="U42" s="572"/>
    </row>
    <row r="43" spans="1:21" x14ac:dyDescent="0.25">
      <c r="A43" s="540"/>
      <c r="P43" s="572"/>
      <c r="Q43" s="572"/>
      <c r="R43" s="572"/>
      <c r="S43" s="572"/>
      <c r="T43" s="572"/>
      <c r="U43" s="572"/>
    </row>
    <row r="44" spans="1:21" x14ac:dyDescent="0.25">
      <c r="A44" s="540"/>
      <c r="P44" s="572"/>
      <c r="Q44" s="572"/>
      <c r="R44" s="572"/>
      <c r="S44" s="572"/>
      <c r="T44" s="572"/>
      <c r="U44" s="572"/>
    </row>
    <row r="45" spans="1:21" x14ac:dyDescent="0.25">
      <c r="A45" s="540"/>
      <c r="P45" s="572"/>
      <c r="Q45" s="572"/>
      <c r="R45" s="572"/>
      <c r="S45" s="572"/>
      <c r="T45" s="572"/>
      <c r="U45" s="572"/>
    </row>
    <row r="46" spans="1:21" x14ac:dyDescent="0.25">
      <c r="A46" s="540"/>
      <c r="P46" s="572"/>
      <c r="Q46" s="572"/>
      <c r="R46" s="572"/>
      <c r="S46" s="572"/>
      <c r="T46" s="572"/>
      <c r="U46" s="572"/>
    </row>
    <row r="47" spans="1:21" x14ac:dyDescent="0.25">
      <c r="A47" s="540"/>
      <c r="P47" s="572"/>
      <c r="Q47" s="572"/>
      <c r="R47" s="572"/>
      <c r="S47" s="572"/>
      <c r="T47" s="572"/>
      <c r="U47" s="572"/>
    </row>
    <row r="48" spans="1:21" x14ac:dyDescent="0.25">
      <c r="A48" s="540"/>
      <c r="P48" s="572"/>
      <c r="Q48" s="572"/>
      <c r="R48" s="572"/>
      <c r="S48" s="572"/>
      <c r="T48" s="572"/>
      <c r="U48" s="572"/>
    </row>
    <row r="49" spans="1:21" x14ac:dyDescent="0.25">
      <c r="A49" s="540"/>
      <c r="P49" s="572"/>
      <c r="Q49" s="572"/>
      <c r="R49" s="572"/>
      <c r="S49" s="572"/>
      <c r="T49" s="572"/>
      <c r="U49" s="572"/>
    </row>
    <row r="50" spans="1:21" x14ac:dyDescent="0.25">
      <c r="A50" s="540"/>
      <c r="P50" s="572"/>
      <c r="Q50" s="572"/>
      <c r="R50" s="572"/>
      <c r="S50" s="572"/>
      <c r="T50" s="572"/>
      <c r="U50" s="572"/>
    </row>
    <row r="51" spans="1:21" x14ac:dyDescent="0.25">
      <c r="A51" s="540"/>
      <c r="P51" s="572"/>
      <c r="Q51" s="572"/>
      <c r="R51" s="572"/>
      <c r="S51" s="572"/>
      <c r="T51" s="572"/>
      <c r="U51" s="572"/>
    </row>
    <row r="52" spans="1:21" x14ac:dyDescent="0.25">
      <c r="A52" s="540"/>
      <c r="P52" s="572"/>
      <c r="Q52" s="572"/>
      <c r="R52" s="572"/>
      <c r="S52" s="572"/>
      <c r="T52" s="572"/>
      <c r="U52" s="572"/>
    </row>
    <row r="53" spans="1:21" x14ac:dyDescent="0.25">
      <c r="A53" s="540"/>
      <c r="P53" s="572"/>
      <c r="Q53" s="572"/>
      <c r="R53" s="572"/>
      <c r="S53" s="572"/>
      <c r="T53" s="572"/>
      <c r="U53" s="572"/>
    </row>
    <row r="54" spans="1:21" x14ac:dyDescent="0.25">
      <c r="A54" s="540"/>
      <c r="P54" s="572"/>
      <c r="Q54" s="572"/>
      <c r="R54" s="572"/>
      <c r="S54" s="572"/>
      <c r="T54" s="572"/>
      <c r="U54" s="572"/>
    </row>
    <row r="55" spans="1:21" x14ac:dyDescent="0.25">
      <c r="A55" s="540"/>
      <c r="P55" s="572"/>
      <c r="Q55" s="572"/>
      <c r="R55" s="572"/>
      <c r="S55" s="572"/>
      <c r="T55" s="572"/>
      <c r="U55" s="572"/>
    </row>
    <row r="56" spans="1:21" x14ac:dyDescent="0.25">
      <c r="A56" s="540"/>
      <c r="P56" s="572"/>
      <c r="Q56" s="572"/>
      <c r="R56" s="572"/>
      <c r="S56" s="572"/>
      <c r="T56" s="572"/>
      <c r="U56" s="572"/>
    </row>
    <row r="57" spans="1:21" x14ac:dyDescent="0.25">
      <c r="A57" s="540"/>
      <c r="P57" s="572"/>
      <c r="Q57" s="572"/>
      <c r="R57" s="572"/>
      <c r="S57" s="572"/>
      <c r="T57" s="572"/>
      <c r="U57" s="572"/>
    </row>
    <row r="58" spans="1:21" x14ac:dyDescent="0.25">
      <c r="A58" s="540"/>
      <c r="P58" s="572"/>
      <c r="Q58" s="572"/>
      <c r="R58" s="572"/>
      <c r="S58" s="572"/>
      <c r="T58" s="572"/>
      <c r="U58" s="572"/>
    </row>
    <row r="59" spans="1:21" x14ac:dyDescent="0.25">
      <c r="A59" s="540"/>
      <c r="P59" s="572"/>
      <c r="Q59" s="572"/>
      <c r="R59" s="572"/>
      <c r="S59" s="572"/>
      <c r="T59" s="572"/>
      <c r="U59" s="572"/>
    </row>
    <row r="60" spans="1:21" x14ac:dyDescent="0.25">
      <c r="A60" s="540"/>
      <c r="P60" s="572"/>
      <c r="Q60" s="572"/>
      <c r="R60" s="572"/>
      <c r="S60" s="572"/>
      <c r="T60" s="572"/>
      <c r="U60" s="572"/>
    </row>
    <row r="61" spans="1:21" x14ac:dyDescent="0.25">
      <c r="A61" s="540"/>
      <c r="P61" s="572"/>
      <c r="Q61" s="572"/>
      <c r="R61" s="572"/>
      <c r="S61" s="572"/>
      <c r="T61" s="572"/>
      <c r="U61" s="572"/>
    </row>
    <row r="62" spans="1:21" x14ac:dyDescent="0.25">
      <c r="A62" s="540"/>
      <c r="P62" s="572"/>
      <c r="Q62" s="572"/>
      <c r="R62" s="572"/>
      <c r="S62" s="572"/>
      <c r="T62" s="572"/>
      <c r="U62" s="572"/>
    </row>
    <row r="63" spans="1:21" x14ac:dyDescent="0.25">
      <c r="A63" s="540"/>
      <c r="P63" s="572"/>
      <c r="Q63" s="572"/>
      <c r="R63" s="572"/>
      <c r="S63" s="572"/>
      <c r="T63" s="572"/>
      <c r="U63" s="572"/>
    </row>
    <row r="64" spans="1:21" x14ac:dyDescent="0.25">
      <c r="A64" s="540"/>
      <c r="P64" s="572"/>
      <c r="Q64" s="572"/>
      <c r="R64" s="572"/>
      <c r="S64" s="572"/>
      <c r="T64" s="572"/>
      <c r="U64" s="572"/>
    </row>
    <row r="65" spans="1:21" x14ac:dyDescent="0.25">
      <c r="A65" s="540"/>
      <c r="P65" s="572"/>
      <c r="Q65" s="572"/>
      <c r="R65" s="572"/>
      <c r="S65" s="572"/>
      <c r="T65" s="572"/>
      <c r="U65" s="572"/>
    </row>
    <row r="66" spans="1:21" x14ac:dyDescent="0.25">
      <c r="A66" s="540"/>
      <c r="P66" s="572"/>
      <c r="Q66" s="572"/>
      <c r="R66" s="572"/>
      <c r="S66" s="572"/>
      <c r="T66" s="572"/>
      <c r="U66" s="572"/>
    </row>
  </sheetData>
  <sheetProtection algorithmName="SHA-512" hashValue="E0jDfITOdVfV6jORJZ7i26v4eo0NecbEg1zWNx7ajTk4EgI8U41eR6zSAMSJEhL3+v06q/B6aoTUFUcucHvtUA==" saltValue="Z4kNrxJt/FO8dTnmkCKPzw==" spinCount="100000" sheet="1" objects="1" scenarios="1"/>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52E18-AC2C-458E-8372-8314BE3BD394}">
  <sheetPr codeName="Sheet58"/>
  <dimension ref="A1:G43"/>
  <sheetViews>
    <sheetView showGridLines="0" zoomScale="85" zoomScaleNormal="85" zoomScalePageLayoutView="90" workbookViewId="0">
      <selection activeCell="B9" sqref="B9"/>
    </sheetView>
  </sheetViews>
  <sheetFormatPr baseColWidth="10" defaultColWidth="0" defaultRowHeight="15" customHeight="1" zeroHeight="1" x14ac:dyDescent="0.25"/>
  <cols>
    <col min="1" max="1" width="95" style="116" customWidth="1"/>
    <col min="2" max="7" width="24.1640625" style="116" customWidth="1"/>
    <col min="8" max="16384" width="12.6640625" style="116" hidden="1"/>
  </cols>
  <sheetData>
    <row r="1" spans="1:7" ht="37.5" customHeight="1" x14ac:dyDescent="0.25">
      <c r="A1" s="828" t="s">
        <v>4140</v>
      </c>
      <c r="B1" s="828"/>
      <c r="C1" s="828"/>
      <c r="D1" s="828"/>
      <c r="E1" s="828"/>
      <c r="F1" s="828"/>
      <c r="G1" s="828"/>
    </row>
    <row r="2" spans="1:7" x14ac:dyDescent="0.25">
      <c r="A2" s="810" t="str">
        <f>ENTIDAD</f>
        <v>Municipio de Irapuato, Gobierno del Estado de Guanajuato</v>
      </c>
      <c r="B2" s="811"/>
      <c r="C2" s="811"/>
      <c r="D2" s="811"/>
      <c r="E2" s="811"/>
      <c r="F2" s="811"/>
      <c r="G2" s="812"/>
    </row>
    <row r="3" spans="1:7" x14ac:dyDescent="0.25">
      <c r="A3" s="813" t="s">
        <v>4141</v>
      </c>
      <c r="B3" s="814"/>
      <c r="C3" s="814"/>
      <c r="D3" s="814"/>
      <c r="E3" s="814"/>
      <c r="F3" s="814"/>
      <c r="G3" s="815"/>
    </row>
    <row r="4" spans="1:7" x14ac:dyDescent="0.25">
      <c r="A4" s="813" t="s">
        <v>3549</v>
      </c>
      <c r="B4" s="814"/>
      <c r="C4" s="814"/>
      <c r="D4" s="814"/>
      <c r="E4" s="814"/>
      <c r="F4" s="814"/>
      <c r="G4" s="815"/>
    </row>
    <row r="5" spans="1:7" x14ac:dyDescent="0.25">
      <c r="A5" s="813" t="s">
        <v>4142</v>
      </c>
      <c r="B5" s="814"/>
      <c r="C5" s="814"/>
      <c r="D5" s="814"/>
      <c r="E5" s="814"/>
      <c r="F5" s="814"/>
      <c r="G5" s="815"/>
    </row>
    <row r="6" spans="1:7" x14ac:dyDescent="0.25">
      <c r="A6" s="825" t="s">
        <v>4143</v>
      </c>
      <c r="B6" s="663">
        <f>ANIO1P</f>
        <v>2022</v>
      </c>
      <c r="C6" s="838" t="str">
        <f>ANIO2P</f>
        <v>2023 (d)</v>
      </c>
      <c r="D6" s="838" t="str">
        <f>ANIO3P</f>
        <v>2024 (d)</v>
      </c>
      <c r="E6" s="838" t="str">
        <f>ANIO4P</f>
        <v>2025 (d)</v>
      </c>
      <c r="F6" s="838" t="str">
        <f>ANIO5P</f>
        <v>2026 (d)</v>
      </c>
      <c r="G6" s="838" t="str">
        <f>ANIO6P</f>
        <v>2027 (d)</v>
      </c>
    </row>
    <row r="7" spans="1:7" ht="48" customHeight="1" x14ac:dyDescent="0.25">
      <c r="A7" s="826"/>
      <c r="B7" s="664" t="s">
        <v>4144</v>
      </c>
      <c r="C7" s="839"/>
      <c r="D7" s="839"/>
      <c r="E7" s="839"/>
      <c r="F7" s="839"/>
      <c r="G7" s="839"/>
    </row>
    <row r="8" spans="1:7" x14ac:dyDescent="0.25">
      <c r="A8" s="620" t="s">
        <v>4145</v>
      </c>
      <c r="B8" s="640">
        <f>SUM(B9:B20)</f>
        <v>0</v>
      </c>
      <c r="C8" s="640">
        <f t="shared" ref="C8:G8" si="0">SUM(C9:C20)</f>
        <v>0</v>
      </c>
      <c r="D8" s="640">
        <f t="shared" si="0"/>
        <v>0</v>
      </c>
      <c r="E8" s="640">
        <f t="shared" si="0"/>
        <v>0</v>
      </c>
      <c r="F8" s="640">
        <f t="shared" si="0"/>
        <v>0</v>
      </c>
      <c r="G8" s="640">
        <f t="shared" si="0"/>
        <v>0</v>
      </c>
    </row>
    <row r="9" spans="1:7" x14ac:dyDescent="0.25">
      <c r="A9" s="600" t="s">
        <v>3858</v>
      </c>
      <c r="B9" s="552"/>
      <c r="C9" s="552"/>
      <c r="D9" s="552"/>
      <c r="E9" s="552"/>
      <c r="F9" s="552"/>
      <c r="G9" s="552"/>
    </row>
    <row r="10" spans="1:7" x14ac:dyDescent="0.25">
      <c r="A10" s="600" t="s">
        <v>3859</v>
      </c>
      <c r="B10" s="552"/>
      <c r="C10" s="552"/>
      <c r="D10" s="552"/>
      <c r="E10" s="552"/>
      <c r="F10" s="552"/>
      <c r="G10" s="552"/>
    </row>
    <row r="11" spans="1:7" x14ac:dyDescent="0.25">
      <c r="A11" s="600" t="s">
        <v>3860</v>
      </c>
      <c r="B11" s="552"/>
      <c r="C11" s="552"/>
      <c r="D11" s="552"/>
      <c r="E11" s="552"/>
      <c r="F11" s="552"/>
      <c r="G11" s="552"/>
    </row>
    <row r="12" spans="1:7" x14ac:dyDescent="0.25">
      <c r="A12" s="600" t="s">
        <v>4146</v>
      </c>
      <c r="B12" s="552"/>
      <c r="C12" s="552"/>
      <c r="D12" s="552"/>
      <c r="E12" s="552"/>
      <c r="F12" s="552"/>
      <c r="G12" s="552"/>
    </row>
    <row r="13" spans="1:7" x14ac:dyDescent="0.25">
      <c r="A13" s="600" t="s">
        <v>3862</v>
      </c>
      <c r="B13" s="552"/>
      <c r="C13" s="552"/>
      <c r="D13" s="552"/>
      <c r="E13" s="552"/>
      <c r="F13" s="552"/>
      <c r="G13" s="552"/>
    </row>
    <row r="14" spans="1:7" x14ac:dyDescent="0.25">
      <c r="A14" s="600" t="s">
        <v>3863</v>
      </c>
      <c r="B14" s="552"/>
      <c r="C14" s="552"/>
      <c r="D14" s="552"/>
      <c r="E14" s="552"/>
      <c r="F14" s="552"/>
      <c r="G14" s="552"/>
    </row>
    <row r="15" spans="1:7" x14ac:dyDescent="0.25">
      <c r="A15" s="600" t="s">
        <v>4147</v>
      </c>
      <c r="B15" s="552"/>
      <c r="C15" s="552"/>
      <c r="D15" s="552"/>
      <c r="E15" s="552"/>
      <c r="F15" s="552"/>
      <c r="G15" s="552"/>
    </row>
    <row r="16" spans="1:7" x14ac:dyDescent="0.25">
      <c r="A16" s="600" t="s">
        <v>4148</v>
      </c>
      <c r="B16" s="552"/>
      <c r="C16" s="552"/>
      <c r="D16" s="552"/>
      <c r="E16" s="552"/>
      <c r="F16" s="552"/>
      <c r="G16" s="552"/>
    </row>
    <row r="17" spans="1:7" x14ac:dyDescent="0.25">
      <c r="A17" s="622" t="s">
        <v>4149</v>
      </c>
      <c r="B17" s="552"/>
      <c r="C17" s="552"/>
      <c r="D17" s="552"/>
      <c r="E17" s="552"/>
      <c r="F17" s="552"/>
      <c r="G17" s="552"/>
    </row>
    <row r="18" spans="1:7" x14ac:dyDescent="0.25">
      <c r="A18" s="600" t="s">
        <v>3883</v>
      </c>
      <c r="B18" s="552"/>
      <c r="C18" s="552"/>
      <c r="D18" s="552"/>
      <c r="E18" s="552"/>
      <c r="F18" s="552"/>
      <c r="G18" s="552"/>
    </row>
    <row r="19" spans="1:7" x14ac:dyDescent="0.25">
      <c r="A19" s="600" t="s">
        <v>3884</v>
      </c>
      <c r="B19" s="552"/>
      <c r="C19" s="552"/>
      <c r="D19" s="552"/>
      <c r="E19" s="552"/>
      <c r="F19" s="552"/>
      <c r="G19" s="552"/>
    </row>
    <row r="20" spans="1:7" x14ac:dyDescent="0.25">
      <c r="A20" s="600" t="s">
        <v>4150</v>
      </c>
      <c r="B20" s="552"/>
      <c r="C20" s="552"/>
      <c r="D20" s="552"/>
      <c r="E20" s="552"/>
      <c r="F20" s="552"/>
      <c r="G20" s="552"/>
    </row>
    <row r="21" spans="1:7" x14ac:dyDescent="0.25">
      <c r="A21" s="549"/>
      <c r="B21" s="549"/>
      <c r="C21" s="549"/>
      <c r="D21" s="549"/>
      <c r="E21" s="549"/>
      <c r="F21" s="549"/>
      <c r="G21" s="549"/>
    </row>
    <row r="22" spans="1:7" x14ac:dyDescent="0.25">
      <c r="A22" s="559" t="s">
        <v>4151</v>
      </c>
      <c r="B22" s="560">
        <f>SUM(B23:B27)</f>
        <v>0</v>
      </c>
      <c r="C22" s="560">
        <f t="shared" ref="C22:G22" si="1">SUM(C23:C27)</f>
        <v>0</v>
      </c>
      <c r="D22" s="560">
        <f t="shared" si="1"/>
        <v>0</v>
      </c>
      <c r="E22" s="560">
        <f t="shared" si="1"/>
        <v>0</v>
      </c>
      <c r="F22" s="560">
        <f t="shared" si="1"/>
        <v>0</v>
      </c>
      <c r="G22" s="560">
        <f t="shared" si="1"/>
        <v>0</v>
      </c>
    </row>
    <row r="23" spans="1:7" x14ac:dyDescent="0.25">
      <c r="A23" s="600" t="s">
        <v>4152</v>
      </c>
      <c r="B23" s="552"/>
      <c r="C23" s="552"/>
      <c r="D23" s="552"/>
      <c r="E23" s="552"/>
      <c r="F23" s="552"/>
      <c r="G23" s="552"/>
    </row>
    <row r="24" spans="1:7" x14ac:dyDescent="0.25">
      <c r="A24" s="600" t="s">
        <v>4153</v>
      </c>
      <c r="B24" s="552"/>
      <c r="C24" s="552"/>
      <c r="D24" s="552"/>
      <c r="E24" s="552"/>
      <c r="F24" s="552"/>
      <c r="G24" s="552"/>
    </row>
    <row r="25" spans="1:7" x14ac:dyDescent="0.25">
      <c r="A25" s="600" t="s">
        <v>4154</v>
      </c>
      <c r="B25" s="552"/>
      <c r="C25" s="552"/>
      <c r="D25" s="552"/>
      <c r="E25" s="552"/>
      <c r="F25" s="552"/>
      <c r="G25" s="552"/>
    </row>
    <row r="26" spans="1:7" x14ac:dyDescent="0.25">
      <c r="A26" s="665" t="s">
        <v>3909</v>
      </c>
      <c r="B26" s="552"/>
      <c r="C26" s="552"/>
      <c r="D26" s="552"/>
      <c r="E26" s="552"/>
      <c r="F26" s="552"/>
      <c r="G26" s="552"/>
    </row>
    <row r="27" spans="1:7" x14ac:dyDescent="0.25">
      <c r="A27" s="600" t="s">
        <v>3910</v>
      </c>
      <c r="B27" s="552"/>
      <c r="C27" s="552"/>
      <c r="D27" s="552"/>
      <c r="E27" s="552"/>
      <c r="F27" s="552"/>
      <c r="G27" s="552"/>
    </row>
    <row r="28" spans="1:7" x14ac:dyDescent="0.25">
      <c r="A28" s="549"/>
      <c r="B28" s="549"/>
      <c r="C28" s="549"/>
      <c r="D28" s="549"/>
      <c r="E28" s="549"/>
      <c r="F28" s="549"/>
      <c r="G28" s="549"/>
    </row>
    <row r="29" spans="1:7" x14ac:dyDescent="0.25">
      <c r="A29" s="559" t="s">
        <v>4155</v>
      </c>
      <c r="B29" s="560">
        <f>B30</f>
        <v>0</v>
      </c>
      <c r="C29" s="560">
        <f t="shared" ref="C29:G29" si="2">C30</f>
        <v>0</v>
      </c>
      <c r="D29" s="560">
        <f t="shared" si="2"/>
        <v>0</v>
      </c>
      <c r="E29" s="560">
        <f t="shared" si="2"/>
        <v>0</v>
      </c>
      <c r="F29" s="560">
        <f t="shared" si="2"/>
        <v>0</v>
      </c>
      <c r="G29" s="560">
        <f t="shared" si="2"/>
        <v>0</v>
      </c>
    </row>
    <row r="30" spans="1:7" x14ac:dyDescent="0.25">
      <c r="A30" s="600" t="s">
        <v>3913</v>
      </c>
      <c r="B30" s="552"/>
      <c r="C30" s="552"/>
      <c r="D30" s="552"/>
      <c r="E30" s="552"/>
      <c r="F30" s="552"/>
      <c r="G30" s="552"/>
    </row>
    <row r="31" spans="1:7" x14ac:dyDescent="0.25">
      <c r="A31" s="549"/>
      <c r="B31" s="549"/>
      <c r="C31" s="549"/>
      <c r="D31" s="549"/>
      <c r="E31" s="549"/>
      <c r="F31" s="549"/>
      <c r="G31" s="549"/>
    </row>
    <row r="32" spans="1:7" x14ac:dyDescent="0.25">
      <c r="A32" s="660" t="s">
        <v>4156</v>
      </c>
      <c r="B32" s="560">
        <f>B29+B22+B8</f>
        <v>0</v>
      </c>
      <c r="C32" s="560">
        <f t="shared" ref="C32:F32" si="3">C29+C22+C8</f>
        <v>0</v>
      </c>
      <c r="D32" s="560">
        <f t="shared" si="3"/>
        <v>0</v>
      </c>
      <c r="E32" s="560">
        <f t="shared" si="3"/>
        <v>0</v>
      </c>
      <c r="F32" s="560">
        <f t="shared" si="3"/>
        <v>0</v>
      </c>
      <c r="G32" s="560">
        <f>G29+G22+G8</f>
        <v>0</v>
      </c>
    </row>
    <row r="33" spans="1:7" x14ac:dyDescent="0.25">
      <c r="A33" s="549"/>
      <c r="B33" s="549"/>
      <c r="C33" s="549"/>
      <c r="D33" s="549"/>
      <c r="E33" s="549"/>
      <c r="F33" s="549"/>
      <c r="G33" s="549"/>
    </row>
    <row r="34" spans="1:7" x14ac:dyDescent="0.25">
      <c r="A34" s="559" t="s">
        <v>3915</v>
      </c>
      <c r="B34" s="615"/>
      <c r="C34" s="615"/>
      <c r="D34" s="615"/>
      <c r="E34" s="615"/>
      <c r="F34" s="615"/>
      <c r="G34" s="615"/>
    </row>
    <row r="35" spans="1:7" ht="30" x14ac:dyDescent="0.25">
      <c r="A35" s="666" t="s">
        <v>4157</v>
      </c>
      <c r="B35" s="552"/>
      <c r="C35" s="552"/>
      <c r="D35" s="552"/>
      <c r="E35" s="552"/>
      <c r="F35" s="552"/>
      <c r="G35" s="552"/>
    </row>
    <row r="36" spans="1:7" ht="30" x14ac:dyDescent="0.25">
      <c r="A36" s="666" t="s">
        <v>3917</v>
      </c>
      <c r="B36" s="552"/>
      <c r="C36" s="552"/>
      <c r="D36" s="552"/>
      <c r="E36" s="552"/>
      <c r="F36" s="552"/>
      <c r="G36" s="552"/>
    </row>
    <row r="37" spans="1:7" x14ac:dyDescent="0.25">
      <c r="A37" s="559" t="s">
        <v>4158</v>
      </c>
      <c r="B37" s="560">
        <f>B36+B35</f>
        <v>0</v>
      </c>
      <c r="C37" s="560">
        <f t="shared" ref="C37:F37" si="4">C36+C35</f>
        <v>0</v>
      </c>
      <c r="D37" s="560">
        <f t="shared" si="4"/>
        <v>0</v>
      </c>
      <c r="E37" s="560">
        <f t="shared" si="4"/>
        <v>0</v>
      </c>
      <c r="F37" s="560">
        <f t="shared" si="4"/>
        <v>0</v>
      </c>
      <c r="G37" s="560">
        <f>G36+G35</f>
        <v>0</v>
      </c>
    </row>
    <row r="38" spans="1:7" x14ac:dyDescent="0.25">
      <c r="A38" s="597"/>
      <c r="B38" s="587"/>
      <c r="C38" s="587"/>
      <c r="D38" s="587"/>
      <c r="E38" s="587"/>
      <c r="F38" s="587"/>
      <c r="G38" s="587"/>
    </row>
    <row r="39" spans="1:7" hidden="1" x14ac:dyDescent="0.25">
      <c r="A39" s="521"/>
      <c r="B39" s="521"/>
      <c r="C39" s="521"/>
      <c r="D39" s="521"/>
      <c r="E39" s="521"/>
      <c r="F39" s="521"/>
      <c r="G39" s="521"/>
    </row>
    <row r="40" spans="1:7" hidden="1" x14ac:dyDescent="0.25">
      <c r="A40" s="521"/>
      <c r="B40" s="521"/>
      <c r="C40" s="521"/>
      <c r="D40" s="521"/>
      <c r="E40" s="521"/>
      <c r="F40" s="521"/>
      <c r="G40" s="521"/>
    </row>
    <row r="41" spans="1:7" hidden="1" x14ac:dyDescent="0.25">
      <c r="A41" s="521"/>
      <c r="B41" s="521"/>
      <c r="C41" s="521"/>
      <c r="D41" s="521"/>
      <c r="E41" s="521"/>
      <c r="F41" s="521"/>
      <c r="G41" s="521"/>
    </row>
    <row r="42" spans="1:7" hidden="1" x14ac:dyDescent="0.25">
      <c r="A42" s="521"/>
      <c r="B42" s="521"/>
      <c r="C42" s="521"/>
      <c r="D42" s="521"/>
      <c r="E42" s="521"/>
      <c r="F42" s="521"/>
      <c r="G42" s="521"/>
    </row>
    <row r="43" spans="1:7" hidden="1" x14ac:dyDescent="0.25">
      <c r="A43" s="521"/>
      <c r="B43" s="521"/>
      <c r="C43" s="521"/>
      <c r="D43" s="521"/>
      <c r="E43" s="521"/>
      <c r="F43" s="521"/>
      <c r="G43" s="521"/>
    </row>
  </sheetData>
  <sheetProtection password="99CF" sheet="1" objects="1" scenarios="1"/>
  <mergeCells count="11">
    <mergeCell ref="G6:G7"/>
    <mergeCell ref="A1:G1"/>
    <mergeCell ref="A2:G2"/>
    <mergeCell ref="A3:G3"/>
    <mergeCell ref="A4:G4"/>
    <mergeCell ref="A5:G5"/>
    <mergeCell ref="A6:A7"/>
    <mergeCell ref="C6:C7"/>
    <mergeCell ref="D6:D7"/>
    <mergeCell ref="E6:E7"/>
    <mergeCell ref="F6:F7"/>
  </mergeCells>
  <dataValidations count="6">
    <dataValidation allowBlank="1" showInputMessage="1" showErrorMessage="1" prompt="Año 1 (d)" sqref="C6:C7" xr:uid="{00000000-0002-0000-4600-000000000000}"/>
    <dataValidation allowBlank="1" showInputMessage="1" showErrorMessage="1" prompt="Año 2 (d)" sqref="D6:D7" xr:uid="{00000000-0002-0000-4600-000001000000}"/>
    <dataValidation allowBlank="1" showInputMessage="1" showErrorMessage="1" prompt="Año 3 (d)" sqref="E6:E7" xr:uid="{00000000-0002-0000-4600-000002000000}"/>
    <dataValidation allowBlank="1" showInputMessage="1" showErrorMessage="1" prompt="Año 4 (d)" sqref="F6:F7" xr:uid="{00000000-0002-0000-4600-000003000000}"/>
    <dataValidation allowBlank="1" showInputMessage="1" showErrorMessage="1" prompt="Año 5 (d)" sqref="G6:G7" xr:uid="{00000000-0002-0000-4600-000004000000}"/>
    <dataValidation type="decimal" allowBlank="1" showInputMessage="1" showErrorMessage="1" sqref="B8:G37" xr:uid="{00000000-0002-0000-4600-000005000000}">
      <formula1>-1.79769313486231E+100</formula1>
      <formula2>1.79769313486231E+100</formula2>
    </dataValidation>
  </dataValidations>
  <pageMargins left="0.70866141732283472" right="0.70866141732283472" top="0.74803149606299213" bottom="0.74803149606299213" header="0.31496062992125984" footer="0.31496062992125984"/>
  <pageSetup scale="35" orientation="portrait" r:id="rId1"/>
  <extLst>
    <ext xmlns:x14="http://schemas.microsoft.com/office/spreadsheetml/2009/9/main" uri="{CCE6A557-97BC-4b89-ADB6-D9C93CAAB3DF}">
      <x14:dataValidations xmlns:xm="http://schemas.microsoft.com/office/excel/2006/main" count="1">
        <x14:dataValidation type="decimal" allowBlank="1" showInputMessage="1" showErrorMessage="1" prompt="Año en Cuestión (de proyecto de presupuesto) (c)" xr:uid="{00000000-0002-0000-4600-000006000000}">
          <x14:formula1>
            <xm:f>'Info General'!D1</xm:f>
          </x14:formula1>
          <x14:formula2>
            <xm:f>'Info General'!E1</xm:f>
          </x14:formula2>
          <xm:sqref>B6</xm:sqref>
        </x14:dataValidation>
      </x14:dataValidations>
    </ext>
  </extLs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381D72-223C-49D3-8B77-3BD160AC5D71}">
  <sheetPr codeName="Hoja20"/>
  <dimension ref="A1:U39"/>
  <sheetViews>
    <sheetView workbookViewId="0">
      <selection activeCell="O35" sqref="O35"/>
    </sheetView>
  </sheetViews>
  <sheetFormatPr baseColWidth="10" defaultColWidth="13.33203125" defaultRowHeight="15" customHeight="1" x14ac:dyDescent="0.25"/>
  <cols>
    <col min="1" max="1" width="12.1640625" style="116" bestFit="1" customWidth="1"/>
    <col min="2" max="14" width="3.5" style="116" customWidth="1"/>
    <col min="15" max="15" width="68.1640625" style="116" customWidth="1"/>
    <col min="16" max="16" width="13.33203125" style="116" customWidth="1"/>
    <col min="17" max="17" width="14.83203125" style="116" customWidth="1"/>
    <col min="18" max="18" width="13.1640625" style="116" bestFit="1" customWidth="1"/>
    <col min="19" max="19" width="13.33203125" style="116" customWidth="1"/>
    <col min="20" max="20" width="12.83203125" style="116" bestFit="1" customWidth="1"/>
    <col min="21" max="21" width="11.6640625" style="116" bestFit="1" customWidth="1"/>
    <col min="22" max="22" width="24.1640625" style="116" bestFit="1" customWidth="1"/>
    <col min="23" max="23" width="17.5" style="116" bestFit="1" customWidth="1"/>
    <col min="24" max="24" width="31.83203125" style="116" bestFit="1" customWidth="1"/>
    <col min="25" max="25" width="18.6640625" style="116" bestFit="1" customWidth="1"/>
    <col min="26" max="26" width="13.33203125" style="116" customWidth="1"/>
    <col min="27" max="16384" width="13.33203125" style="116"/>
  </cols>
  <sheetData>
    <row r="1" spans="1:21" x14ac:dyDescent="0.25">
      <c r="A1" s="116" t="s">
        <v>3662</v>
      </c>
      <c r="B1" s="116" t="s">
        <v>3663</v>
      </c>
      <c r="C1" s="116" t="s">
        <v>3664</v>
      </c>
      <c r="D1" s="116" t="s">
        <v>3665</v>
      </c>
      <c r="E1" s="116" t="s">
        <v>3666</v>
      </c>
      <c r="F1" s="116" t="s">
        <v>3667</v>
      </c>
      <c r="G1" s="116" t="s">
        <v>3668</v>
      </c>
      <c r="H1" s="116" t="s">
        <v>3669</v>
      </c>
      <c r="I1" s="116" t="s">
        <v>3670</v>
      </c>
      <c r="P1" s="116" t="s">
        <v>4159</v>
      </c>
      <c r="Q1" s="116" t="s">
        <v>4160</v>
      </c>
      <c r="R1" s="116" t="s">
        <v>4161</v>
      </c>
      <c r="S1" s="116" t="s">
        <v>4162</v>
      </c>
      <c r="T1" s="116" t="s">
        <v>4163</v>
      </c>
      <c r="U1" s="116" t="s">
        <v>4164</v>
      </c>
    </row>
    <row r="2" spans="1:21" x14ac:dyDescent="0.25">
      <c r="A2" s="116" t="str">
        <f>IF(LEN(CLEAN(B2))=0,"0",B2)&amp;","&amp;IF(LEN(CLEAN(C2))=0,"0",C2)&amp;","&amp;IF(LEN(CLEAN(D2))=0,"0",D2)&amp;","&amp;IF(LEN(CLEAN(E2))=0,"0",E2)&amp;","&amp;IF(LEN(CLEAN(F2))=0,"0",F2)&amp;","&amp;IF(LEN(CLEAN(G2))=0,"0",G2)&amp;","&amp;IF(LEN(CLEAN(H2))=0,"0",H2)</f>
        <v>7,1,1,0,0,0,0</v>
      </c>
      <c r="B2" s="116">
        <v>7</v>
      </c>
      <c r="C2" s="116">
        <v>1</v>
      </c>
      <c r="D2" s="116">
        <v>1</v>
      </c>
      <c r="I2" s="116" t="s">
        <v>3825</v>
      </c>
      <c r="P2" s="572">
        <f>'Formato 7 a)'!B8</f>
        <v>0</v>
      </c>
      <c r="Q2" s="572">
        <f>'Formato 7 a)'!C8</f>
        <v>0</v>
      </c>
      <c r="R2" s="572">
        <f>'Formato 7 a)'!D8</f>
        <v>0</v>
      </c>
      <c r="S2" s="572">
        <f>'Formato 7 a)'!E8</f>
        <v>0</v>
      </c>
      <c r="T2" s="572">
        <f>'Formato 7 a)'!F8</f>
        <v>0</v>
      </c>
      <c r="U2" s="572">
        <f>'Formato 7 a)'!G8</f>
        <v>0</v>
      </c>
    </row>
    <row r="3" spans="1:21" x14ac:dyDescent="0.25">
      <c r="A3" s="116" t="str">
        <f t="shared" ref="A3:A27" si="0">IF(LEN(CLEAN(B3))=0,"0",B3)&amp;","&amp;IF(LEN(CLEAN(C3))=0,"0",C3)&amp;","&amp;IF(LEN(CLEAN(D3))=0,"0",D3)&amp;","&amp;IF(LEN(CLEAN(E3))=0,"0",E3)&amp;","&amp;IF(LEN(CLEAN(F3))=0,"0",F3)&amp;","&amp;IF(LEN(CLEAN(G3))=0,"0",G3)&amp;","&amp;IF(LEN(CLEAN(H3))=0,"0",H3)</f>
        <v>7,1,1,1,0,0,0</v>
      </c>
      <c r="B3" s="116">
        <v>7</v>
      </c>
      <c r="C3" s="116">
        <v>1</v>
      </c>
      <c r="D3" s="116">
        <v>1</v>
      </c>
      <c r="E3" s="116">
        <v>1</v>
      </c>
      <c r="J3" s="116" t="s">
        <v>1</v>
      </c>
      <c r="P3" s="572">
        <f>'Formato 7 a)'!B9</f>
        <v>0</v>
      </c>
      <c r="Q3" s="572">
        <f>'Formato 7 a)'!C9</f>
        <v>0</v>
      </c>
      <c r="R3" s="572">
        <f>'Formato 7 a)'!D9</f>
        <v>0</v>
      </c>
      <c r="S3" s="572">
        <f>'Formato 7 a)'!E9</f>
        <v>0</v>
      </c>
      <c r="T3" s="572">
        <f>'Formato 7 a)'!F9</f>
        <v>0</v>
      </c>
      <c r="U3" s="572">
        <f>'Formato 7 a)'!G9</f>
        <v>0</v>
      </c>
    </row>
    <row r="4" spans="1:21" x14ac:dyDescent="0.25">
      <c r="A4" s="116" t="str">
        <f t="shared" si="0"/>
        <v>7,1,1,2,0,0,0</v>
      </c>
      <c r="B4" s="116">
        <v>7</v>
      </c>
      <c r="C4" s="116">
        <v>1</v>
      </c>
      <c r="D4" s="116">
        <v>1</v>
      </c>
      <c r="E4" s="116">
        <v>2</v>
      </c>
      <c r="J4" s="116" t="s">
        <v>35</v>
      </c>
      <c r="P4" s="572">
        <f>'Formato 7 a)'!B10</f>
        <v>0</v>
      </c>
      <c r="Q4" s="572">
        <f>'Formato 7 a)'!C10</f>
        <v>0</v>
      </c>
      <c r="R4" s="572">
        <f>'Formato 7 a)'!D10</f>
        <v>0</v>
      </c>
      <c r="S4" s="572">
        <f>'Formato 7 a)'!E10</f>
        <v>0</v>
      </c>
      <c r="T4" s="572">
        <f>'Formato 7 a)'!F10</f>
        <v>0</v>
      </c>
      <c r="U4" s="572">
        <f>'Formato 7 a)'!G10</f>
        <v>0</v>
      </c>
    </row>
    <row r="5" spans="1:21" x14ac:dyDescent="0.25">
      <c r="A5" s="116" t="str">
        <f t="shared" si="0"/>
        <v>7,1,1,3,0,0,0</v>
      </c>
      <c r="B5" s="116">
        <v>7</v>
      </c>
      <c r="C5" s="116">
        <v>1</v>
      </c>
      <c r="D5" s="116">
        <v>1</v>
      </c>
      <c r="E5" s="116">
        <v>3</v>
      </c>
      <c r="J5" s="116" t="s">
        <v>11</v>
      </c>
      <c r="P5" s="572">
        <f>'Formato 7 a)'!B11</f>
        <v>0</v>
      </c>
      <c r="Q5" s="572">
        <f>'Formato 7 a)'!C11</f>
        <v>0</v>
      </c>
      <c r="R5" s="572">
        <f>'Formato 7 a)'!D11</f>
        <v>0</v>
      </c>
      <c r="S5" s="572">
        <f>'Formato 7 a)'!E11</f>
        <v>0</v>
      </c>
      <c r="T5" s="572">
        <f>'Formato 7 a)'!F11</f>
        <v>0</v>
      </c>
      <c r="U5" s="572">
        <f>'Formato 7 a)'!G11</f>
        <v>0</v>
      </c>
    </row>
    <row r="6" spans="1:21" x14ac:dyDescent="0.25">
      <c r="A6" s="116" t="str">
        <f t="shared" si="0"/>
        <v>7,1,1,4,0,0,0</v>
      </c>
      <c r="B6" s="116">
        <v>7</v>
      </c>
      <c r="C6" s="116">
        <v>1</v>
      </c>
      <c r="D6" s="116">
        <v>1</v>
      </c>
      <c r="E6" s="116">
        <v>4</v>
      </c>
      <c r="J6" s="116" t="s">
        <v>4165</v>
      </c>
      <c r="P6" s="572">
        <f>'Formato 7 a)'!B12</f>
        <v>0</v>
      </c>
      <c r="Q6" s="572">
        <f>'Formato 7 a)'!C12</f>
        <v>0</v>
      </c>
      <c r="R6" s="572">
        <f>'Formato 7 a)'!D12</f>
        <v>0</v>
      </c>
      <c r="S6" s="572">
        <f>'Formato 7 a)'!E12</f>
        <v>0</v>
      </c>
      <c r="T6" s="572">
        <f>'Formato 7 a)'!F12</f>
        <v>0</v>
      </c>
      <c r="U6" s="572">
        <f>'Formato 7 a)'!G12</f>
        <v>0</v>
      </c>
    </row>
    <row r="7" spans="1:21" x14ac:dyDescent="0.25">
      <c r="A7" s="116" t="str">
        <f t="shared" si="0"/>
        <v>7,1,1,5,0,0,0</v>
      </c>
      <c r="B7" s="116">
        <v>7</v>
      </c>
      <c r="C7" s="116">
        <v>1</v>
      </c>
      <c r="D7" s="116">
        <v>1</v>
      </c>
      <c r="E7" s="116">
        <v>5</v>
      </c>
      <c r="J7" s="116" t="s">
        <v>47</v>
      </c>
      <c r="P7" s="572">
        <f>'Formato 7 a)'!B13</f>
        <v>0</v>
      </c>
      <c r="Q7" s="572">
        <f>'Formato 7 a)'!C13</f>
        <v>0</v>
      </c>
      <c r="R7" s="572">
        <f>'Formato 7 a)'!D13</f>
        <v>0</v>
      </c>
      <c r="S7" s="572">
        <f>'Formato 7 a)'!E13</f>
        <v>0</v>
      </c>
      <c r="T7" s="572">
        <f>'Formato 7 a)'!F13</f>
        <v>0</v>
      </c>
      <c r="U7" s="572">
        <f>'Formato 7 a)'!G13</f>
        <v>0</v>
      </c>
    </row>
    <row r="8" spans="1:21" x14ac:dyDescent="0.25">
      <c r="A8" s="116" t="str">
        <f t="shared" si="0"/>
        <v>7,1,1,6,0,0,0</v>
      </c>
      <c r="B8" s="116">
        <v>7</v>
      </c>
      <c r="C8" s="116">
        <v>1</v>
      </c>
      <c r="D8" s="116">
        <v>1</v>
      </c>
      <c r="E8" s="116">
        <v>6</v>
      </c>
      <c r="J8" s="116" t="s">
        <v>48</v>
      </c>
      <c r="P8" s="572">
        <f>'Formato 7 a)'!B14</f>
        <v>0</v>
      </c>
      <c r="Q8" s="572">
        <f>'Formato 7 a)'!C14</f>
        <v>0</v>
      </c>
      <c r="R8" s="572">
        <f>'Formato 7 a)'!D14</f>
        <v>0</v>
      </c>
      <c r="S8" s="572">
        <f>'Formato 7 a)'!E14</f>
        <v>0</v>
      </c>
      <c r="T8" s="572">
        <f>'Formato 7 a)'!F14</f>
        <v>0</v>
      </c>
      <c r="U8" s="572">
        <f>'Formato 7 a)'!G14</f>
        <v>0</v>
      </c>
    </row>
    <row r="9" spans="1:21" x14ac:dyDescent="0.25">
      <c r="A9" s="116" t="str">
        <f t="shared" si="0"/>
        <v>7,1,1,7,0,0,0</v>
      </c>
      <c r="B9" s="116">
        <v>7</v>
      </c>
      <c r="C9" s="116">
        <v>1</v>
      </c>
      <c r="D9" s="116">
        <v>1</v>
      </c>
      <c r="E9" s="116">
        <v>7</v>
      </c>
      <c r="J9" s="116" t="s">
        <v>4166</v>
      </c>
      <c r="P9" s="572">
        <f>'Formato 7 a)'!B15</f>
        <v>0</v>
      </c>
      <c r="Q9" s="572">
        <f>'Formato 7 a)'!C15</f>
        <v>0</v>
      </c>
      <c r="R9" s="572">
        <f>'Formato 7 a)'!D15</f>
        <v>0</v>
      </c>
      <c r="S9" s="572">
        <f>'Formato 7 a)'!E15</f>
        <v>0</v>
      </c>
      <c r="T9" s="572">
        <f>'Formato 7 a)'!F15</f>
        <v>0</v>
      </c>
      <c r="U9" s="572">
        <f>'Formato 7 a)'!G15</f>
        <v>0</v>
      </c>
    </row>
    <row r="10" spans="1:21" x14ac:dyDescent="0.25">
      <c r="A10" s="116" t="str">
        <f t="shared" si="0"/>
        <v>7,1,1,8,0,0,0</v>
      </c>
      <c r="B10" s="116">
        <v>7</v>
      </c>
      <c r="C10" s="116">
        <v>1</v>
      </c>
      <c r="D10" s="116">
        <v>1</v>
      </c>
      <c r="E10" s="116">
        <v>8</v>
      </c>
      <c r="J10" s="116" t="s">
        <v>3</v>
      </c>
      <c r="P10" s="572">
        <f>'Formato 7 a)'!B16</f>
        <v>0</v>
      </c>
      <c r="Q10" s="572">
        <f>'Formato 7 a)'!C16</f>
        <v>0</v>
      </c>
      <c r="R10" s="572">
        <f>'Formato 7 a)'!D16</f>
        <v>0</v>
      </c>
      <c r="S10" s="572">
        <f>'Formato 7 a)'!E16</f>
        <v>0</v>
      </c>
      <c r="T10" s="572">
        <f>'Formato 7 a)'!F16</f>
        <v>0</v>
      </c>
      <c r="U10" s="572">
        <f>'Formato 7 a)'!G16</f>
        <v>0</v>
      </c>
    </row>
    <row r="11" spans="1:21" x14ac:dyDescent="0.25">
      <c r="A11" s="116" t="str">
        <f t="shared" si="0"/>
        <v>7,1,1,9,0,0,0</v>
      </c>
      <c r="B11" s="116">
        <v>7</v>
      </c>
      <c r="C11" s="116">
        <v>1</v>
      </c>
      <c r="D11" s="116">
        <v>1</v>
      </c>
      <c r="E11" s="116">
        <v>9</v>
      </c>
      <c r="J11" s="116" t="s">
        <v>421</v>
      </c>
      <c r="P11" s="572">
        <f>'Formato 7 a)'!B17</f>
        <v>0</v>
      </c>
      <c r="Q11" s="572">
        <f>'Formato 7 a)'!C17</f>
        <v>0</v>
      </c>
      <c r="R11" s="572">
        <f>'Formato 7 a)'!D17</f>
        <v>0</v>
      </c>
      <c r="S11" s="572">
        <f>'Formato 7 a)'!E17</f>
        <v>0</v>
      </c>
      <c r="T11" s="572">
        <f>'Formato 7 a)'!F17</f>
        <v>0</v>
      </c>
      <c r="U11" s="572">
        <f>'Formato 7 a)'!G17</f>
        <v>0</v>
      </c>
    </row>
    <row r="12" spans="1:21" x14ac:dyDescent="0.25">
      <c r="A12" s="116" t="str">
        <f t="shared" si="0"/>
        <v>7,1,1,10,0,0,0</v>
      </c>
      <c r="B12" s="116">
        <v>7</v>
      </c>
      <c r="C12" s="116">
        <v>1</v>
      </c>
      <c r="D12" s="116">
        <v>1</v>
      </c>
      <c r="E12" s="116">
        <v>10</v>
      </c>
      <c r="J12" s="116" t="s">
        <v>3940</v>
      </c>
      <c r="P12" s="572">
        <f>'Formato 7 a)'!B18</f>
        <v>0</v>
      </c>
      <c r="Q12" s="572">
        <f>'Formato 7 a)'!C18</f>
        <v>0</v>
      </c>
      <c r="R12" s="572">
        <f>'Formato 7 a)'!D18</f>
        <v>0</v>
      </c>
      <c r="S12" s="572">
        <f>'Formato 7 a)'!E18</f>
        <v>0</v>
      </c>
      <c r="T12" s="572">
        <f>'Formato 7 a)'!F18</f>
        <v>0</v>
      </c>
      <c r="U12" s="572">
        <f>'Formato 7 a)'!G18</f>
        <v>0</v>
      </c>
    </row>
    <row r="13" spans="1:21" x14ac:dyDescent="0.25">
      <c r="A13" s="116" t="str">
        <f t="shared" si="0"/>
        <v>7,1,1,11,0,0,0</v>
      </c>
      <c r="B13" s="116">
        <v>7</v>
      </c>
      <c r="C13" s="116">
        <v>1</v>
      </c>
      <c r="D13" s="116">
        <v>1</v>
      </c>
      <c r="E13" s="116">
        <v>11</v>
      </c>
      <c r="J13" s="116" t="s">
        <v>5</v>
      </c>
      <c r="P13" s="572">
        <f>'Formato 7 a)'!B19</f>
        <v>0</v>
      </c>
      <c r="Q13" s="572">
        <f>'Formato 7 a)'!C19</f>
        <v>0</v>
      </c>
      <c r="R13" s="572">
        <f>'Formato 7 a)'!D19</f>
        <v>0</v>
      </c>
      <c r="S13" s="572">
        <f>'Formato 7 a)'!E19</f>
        <v>0</v>
      </c>
      <c r="T13" s="572">
        <f>'Formato 7 a)'!F19</f>
        <v>0</v>
      </c>
      <c r="U13" s="572">
        <f>'Formato 7 a)'!G19</f>
        <v>0</v>
      </c>
    </row>
    <row r="14" spans="1:21" x14ac:dyDescent="0.25">
      <c r="A14" s="116" t="str">
        <f t="shared" si="0"/>
        <v>7,1,1,12,0,0,0</v>
      </c>
      <c r="B14" s="116">
        <v>7</v>
      </c>
      <c r="C14" s="116">
        <v>1</v>
      </c>
      <c r="D14" s="116">
        <v>1</v>
      </c>
      <c r="E14" s="116">
        <v>12</v>
      </c>
      <c r="J14" s="116" t="s">
        <v>3944</v>
      </c>
      <c r="P14" s="572">
        <f>'Formato 7 a)'!B20</f>
        <v>0</v>
      </c>
      <c r="Q14" s="572">
        <f>'Formato 7 a)'!C20</f>
        <v>0</v>
      </c>
      <c r="R14" s="572">
        <f>'Formato 7 a)'!D20</f>
        <v>0</v>
      </c>
      <c r="S14" s="572">
        <f>'Formato 7 a)'!E20</f>
        <v>0</v>
      </c>
      <c r="T14" s="572">
        <f>'Formato 7 a)'!F20</f>
        <v>0</v>
      </c>
      <c r="U14" s="572">
        <f>'Formato 7 a)'!G20</f>
        <v>0</v>
      </c>
    </row>
    <row r="15" spans="1:21" x14ac:dyDescent="0.25">
      <c r="A15" s="116" t="str">
        <f t="shared" si="0"/>
        <v>7,1,2,0,0,0,0</v>
      </c>
      <c r="B15" s="116">
        <v>7</v>
      </c>
      <c r="C15" s="116">
        <v>1</v>
      </c>
      <c r="D15" s="116">
        <v>2</v>
      </c>
      <c r="I15" s="116" t="s">
        <v>3826</v>
      </c>
      <c r="P15" s="572">
        <f>'Formato 7 a)'!B22</f>
        <v>0</v>
      </c>
      <c r="Q15" s="572">
        <f>'Formato 7 a)'!C22</f>
        <v>0</v>
      </c>
      <c r="R15" s="572">
        <f>'Formato 7 a)'!D22</f>
        <v>0</v>
      </c>
      <c r="S15" s="572">
        <f>'Formato 7 a)'!E22</f>
        <v>0</v>
      </c>
      <c r="T15" s="572">
        <f>'Formato 7 a)'!F22</f>
        <v>0</v>
      </c>
      <c r="U15" s="572">
        <f>'Formato 7 a)'!G22</f>
        <v>0</v>
      </c>
    </row>
    <row r="16" spans="1:21" x14ac:dyDescent="0.25">
      <c r="A16" s="116" t="str">
        <f t="shared" si="0"/>
        <v>7,1,2,1,0,0,0</v>
      </c>
      <c r="B16" s="116">
        <v>7</v>
      </c>
      <c r="C16" s="116">
        <v>1</v>
      </c>
      <c r="D16" s="116">
        <v>2</v>
      </c>
      <c r="E16" s="116">
        <v>1</v>
      </c>
      <c r="J16" s="116" t="s">
        <v>4</v>
      </c>
      <c r="P16" s="572">
        <f>'Formato 7 a)'!B23</f>
        <v>0</v>
      </c>
      <c r="Q16" s="572">
        <f>'Formato 7 a)'!C23</f>
        <v>0</v>
      </c>
      <c r="R16" s="572">
        <f>'Formato 7 a)'!D23</f>
        <v>0</v>
      </c>
      <c r="S16" s="572">
        <f>'Formato 7 a)'!E23</f>
        <v>0</v>
      </c>
      <c r="T16" s="572">
        <f>'Formato 7 a)'!F23</f>
        <v>0</v>
      </c>
      <c r="U16" s="572">
        <f>'Formato 7 a)'!G23</f>
        <v>0</v>
      </c>
    </row>
    <row r="17" spans="1:21" x14ac:dyDescent="0.25">
      <c r="A17" s="116" t="str">
        <f t="shared" si="0"/>
        <v>7,1,2,2,0,0,0</v>
      </c>
      <c r="B17" s="116">
        <v>7</v>
      </c>
      <c r="C17" s="116">
        <v>1</v>
      </c>
      <c r="D17" s="116">
        <v>2</v>
      </c>
      <c r="E17" s="116">
        <v>2</v>
      </c>
      <c r="J17" s="116" t="s">
        <v>5</v>
      </c>
      <c r="P17" s="572">
        <f>'Formato 7 a)'!B24</f>
        <v>0</v>
      </c>
      <c r="Q17" s="572">
        <f>'Formato 7 a)'!C24</f>
        <v>0</v>
      </c>
      <c r="R17" s="572">
        <f>'Formato 7 a)'!D24</f>
        <v>0</v>
      </c>
      <c r="S17" s="572">
        <f>'Formato 7 a)'!E24</f>
        <v>0</v>
      </c>
      <c r="T17" s="572">
        <f>'Formato 7 a)'!F24</f>
        <v>0</v>
      </c>
      <c r="U17" s="572">
        <f>'Formato 7 a)'!G24</f>
        <v>0</v>
      </c>
    </row>
    <row r="18" spans="1:21" x14ac:dyDescent="0.25">
      <c r="A18" s="116" t="str">
        <f t="shared" si="0"/>
        <v>7,1,2,3,0,0,0</v>
      </c>
      <c r="B18" s="116">
        <v>7</v>
      </c>
      <c r="C18" s="116">
        <v>1</v>
      </c>
      <c r="D18" s="116">
        <v>2</v>
      </c>
      <c r="E18" s="116">
        <v>3</v>
      </c>
      <c r="J18" s="116" t="s">
        <v>441</v>
      </c>
      <c r="P18" s="572">
        <f>'Formato 7 a)'!B25</f>
        <v>0</v>
      </c>
      <c r="Q18" s="572">
        <f>'Formato 7 a)'!C25</f>
        <v>0</v>
      </c>
      <c r="R18" s="572">
        <f>'Formato 7 a)'!D25</f>
        <v>0</v>
      </c>
      <c r="S18" s="572">
        <f>'Formato 7 a)'!E25</f>
        <v>0</v>
      </c>
      <c r="T18" s="572">
        <f>'Formato 7 a)'!F25</f>
        <v>0</v>
      </c>
      <c r="U18" s="572">
        <f>'Formato 7 a)'!G25</f>
        <v>0</v>
      </c>
    </row>
    <row r="19" spans="1:21" x14ac:dyDescent="0.25">
      <c r="A19" s="116" t="str">
        <f t="shared" si="0"/>
        <v>7,1,2,4,0,0,0</v>
      </c>
      <c r="B19" s="116">
        <v>7</v>
      </c>
      <c r="C19" s="116">
        <v>1</v>
      </c>
      <c r="D19" s="116">
        <v>2</v>
      </c>
      <c r="E19" s="116">
        <v>4</v>
      </c>
      <c r="J19" s="116" t="s">
        <v>3958</v>
      </c>
      <c r="P19" s="572">
        <f>'Formato 7 a)'!B26</f>
        <v>0</v>
      </c>
      <c r="Q19" s="572">
        <f>'Formato 7 a)'!C26</f>
        <v>0</v>
      </c>
      <c r="R19" s="572">
        <f>'Formato 7 a)'!D26</f>
        <v>0</v>
      </c>
      <c r="S19" s="572">
        <f>'Formato 7 a)'!E26</f>
        <v>0</v>
      </c>
      <c r="T19" s="572">
        <f>'Formato 7 a)'!F26</f>
        <v>0</v>
      </c>
      <c r="U19" s="572">
        <f>'Formato 7 a)'!G26</f>
        <v>0</v>
      </c>
    </row>
    <row r="20" spans="1:21" x14ac:dyDescent="0.25">
      <c r="A20" s="116" t="str">
        <f t="shared" si="0"/>
        <v>7,1,2,5,0,0,0</v>
      </c>
      <c r="B20" s="116">
        <v>7</v>
      </c>
      <c r="C20" s="116">
        <v>1</v>
      </c>
      <c r="D20" s="116">
        <v>2</v>
      </c>
      <c r="E20" s="116">
        <v>5</v>
      </c>
      <c r="J20" s="116" t="s">
        <v>3959</v>
      </c>
      <c r="P20" s="572">
        <f>'Formato 7 a)'!B27</f>
        <v>0</v>
      </c>
      <c r="Q20" s="572">
        <f>'Formato 7 a)'!C27</f>
        <v>0</v>
      </c>
      <c r="R20" s="572">
        <f>'Formato 7 a)'!D27</f>
        <v>0</v>
      </c>
      <c r="S20" s="572">
        <f>'Formato 7 a)'!E27</f>
        <v>0</v>
      </c>
      <c r="T20" s="572">
        <f>'Formato 7 a)'!F27</f>
        <v>0</v>
      </c>
      <c r="U20" s="572">
        <f>'Formato 7 a)'!G27</f>
        <v>0</v>
      </c>
    </row>
    <row r="21" spans="1:21" x14ac:dyDescent="0.25">
      <c r="A21" s="116" t="str">
        <f t="shared" si="0"/>
        <v>7,1,3,0,0,0,0</v>
      </c>
      <c r="B21" s="116">
        <v>7</v>
      </c>
      <c r="C21" s="116">
        <v>1</v>
      </c>
      <c r="D21" s="116">
        <v>3</v>
      </c>
      <c r="I21" s="116" t="s">
        <v>621</v>
      </c>
      <c r="P21" s="572">
        <f>'Formato 7 a)'!B29</f>
        <v>0</v>
      </c>
      <c r="Q21" s="572">
        <f>'Formato 7 a)'!C29</f>
        <v>0</v>
      </c>
      <c r="R21" s="572">
        <f>'Formato 7 a)'!D29</f>
        <v>0</v>
      </c>
      <c r="S21" s="572">
        <f>'Formato 7 a)'!E29</f>
        <v>0</v>
      </c>
      <c r="T21" s="572">
        <f>'Formato 7 a)'!F29</f>
        <v>0</v>
      </c>
      <c r="U21" s="572">
        <f>'Formato 7 a)'!G29</f>
        <v>0</v>
      </c>
    </row>
    <row r="22" spans="1:21" x14ac:dyDescent="0.25">
      <c r="A22" s="116" t="str">
        <f t="shared" si="0"/>
        <v>7,1,3,1,0,0,0</v>
      </c>
      <c r="B22" s="116">
        <v>7</v>
      </c>
      <c r="C22" s="116">
        <v>1</v>
      </c>
      <c r="D22" s="116">
        <v>3</v>
      </c>
      <c r="E22" s="116">
        <v>1</v>
      </c>
      <c r="J22" s="116" t="s">
        <v>621</v>
      </c>
      <c r="P22" s="572">
        <f>'Formato 7 a)'!B30</f>
        <v>0</v>
      </c>
      <c r="Q22" s="572">
        <f>'Formato 7 a)'!C30</f>
        <v>0</v>
      </c>
      <c r="R22" s="572">
        <f>'Formato 7 a)'!D30</f>
        <v>0</v>
      </c>
      <c r="S22" s="572">
        <f>'Formato 7 a)'!E30</f>
        <v>0</v>
      </c>
      <c r="T22" s="572">
        <f>'Formato 7 a)'!F30</f>
        <v>0</v>
      </c>
      <c r="U22" s="572">
        <f>'Formato 7 a)'!G30</f>
        <v>0</v>
      </c>
    </row>
    <row r="23" spans="1:21" x14ac:dyDescent="0.25">
      <c r="A23" s="116" t="str">
        <f t="shared" si="0"/>
        <v>7,1,4,0,0,0,0</v>
      </c>
      <c r="B23" s="116">
        <v>7</v>
      </c>
      <c r="C23" s="116">
        <v>1</v>
      </c>
      <c r="D23" s="116">
        <v>4</v>
      </c>
      <c r="I23" s="116" t="s">
        <v>4167</v>
      </c>
      <c r="P23" s="572">
        <f>'Formato 7 a)'!B32</f>
        <v>0</v>
      </c>
      <c r="Q23" s="572">
        <f>'Formato 7 a)'!C32</f>
        <v>0</v>
      </c>
      <c r="R23" s="572">
        <f>'Formato 7 a)'!D32</f>
        <v>0</v>
      </c>
      <c r="S23" s="572">
        <f>'Formato 7 a)'!E32</f>
        <v>0</v>
      </c>
      <c r="T23" s="572">
        <f>'Formato 7 a)'!F32</f>
        <v>0</v>
      </c>
      <c r="U23" s="572">
        <f>'Formato 7 a)'!G32</f>
        <v>0</v>
      </c>
    </row>
    <row r="24" spans="1:21" x14ac:dyDescent="0.25">
      <c r="A24" s="116" t="str">
        <f t="shared" si="0"/>
        <v>7,1,5,0,0,0,0</v>
      </c>
      <c r="B24" s="116">
        <v>7</v>
      </c>
      <c r="C24" s="116">
        <v>1</v>
      </c>
      <c r="D24" s="116">
        <v>5</v>
      </c>
      <c r="I24" s="116" t="s">
        <v>3915</v>
      </c>
      <c r="P24" s="572"/>
      <c r="Q24" s="572"/>
      <c r="R24" s="572"/>
      <c r="S24" s="572"/>
      <c r="T24" s="572"/>
      <c r="U24" s="572"/>
    </row>
    <row r="25" spans="1:21" x14ac:dyDescent="0.25">
      <c r="A25" s="116" t="str">
        <f t="shared" si="0"/>
        <v>7,1,0,1,0,0,0</v>
      </c>
      <c r="B25" s="116">
        <v>7</v>
      </c>
      <c r="C25" s="116">
        <v>1</v>
      </c>
      <c r="E25" s="116">
        <v>1</v>
      </c>
      <c r="J25" s="116" t="s">
        <v>4168</v>
      </c>
      <c r="P25" s="572">
        <f>'Formato 7 a)'!B35</f>
        <v>0</v>
      </c>
      <c r="Q25" s="572">
        <f>'Formato 7 a)'!C35</f>
        <v>0</v>
      </c>
      <c r="R25" s="572">
        <f>'Formato 7 a)'!D35</f>
        <v>0</v>
      </c>
      <c r="S25" s="572">
        <f>'Formato 7 a)'!E35</f>
        <v>0</v>
      </c>
      <c r="T25" s="572">
        <f>'Formato 7 a)'!F35</f>
        <v>0</v>
      </c>
      <c r="U25" s="572">
        <f>'Formato 7 a)'!G35</f>
        <v>0</v>
      </c>
    </row>
    <row r="26" spans="1:21" x14ac:dyDescent="0.25">
      <c r="A26" s="116" t="str">
        <f t="shared" si="0"/>
        <v>7,1,0,2,0,0,0</v>
      </c>
      <c r="B26" s="116">
        <v>7</v>
      </c>
      <c r="C26" s="116">
        <v>1</v>
      </c>
      <c r="E26" s="116">
        <v>2</v>
      </c>
      <c r="J26" s="116" t="s">
        <v>3962</v>
      </c>
      <c r="P26" s="572">
        <f>'Formato 7 a)'!B36</f>
        <v>0</v>
      </c>
      <c r="Q26" s="572">
        <f>'Formato 7 a)'!C36</f>
        <v>0</v>
      </c>
      <c r="R26" s="572">
        <f>'Formato 7 a)'!D36</f>
        <v>0</v>
      </c>
      <c r="S26" s="572">
        <f>'Formato 7 a)'!E36</f>
        <v>0</v>
      </c>
      <c r="T26" s="572">
        <f>'Formato 7 a)'!F36</f>
        <v>0</v>
      </c>
      <c r="U26" s="572">
        <f>'Formato 7 a)'!G36</f>
        <v>0</v>
      </c>
    </row>
    <row r="27" spans="1:21" x14ac:dyDescent="0.25">
      <c r="A27" s="116" t="str">
        <f t="shared" si="0"/>
        <v>7,1,0,3,0,0,0</v>
      </c>
      <c r="B27" s="116">
        <v>7</v>
      </c>
      <c r="C27" s="116">
        <v>1</v>
      </c>
      <c r="E27" s="116">
        <v>3</v>
      </c>
      <c r="J27" s="116" t="s">
        <v>621</v>
      </c>
      <c r="P27" s="572">
        <f>'Formato 7 a)'!B37</f>
        <v>0</v>
      </c>
      <c r="Q27" s="572">
        <f>'Formato 7 a)'!C37</f>
        <v>0</v>
      </c>
      <c r="R27" s="572">
        <f>'Formato 7 a)'!D37</f>
        <v>0</v>
      </c>
      <c r="S27" s="572">
        <f>'Formato 7 a)'!E37</f>
        <v>0</v>
      </c>
      <c r="T27" s="572">
        <f>'Formato 7 a)'!F37</f>
        <v>0</v>
      </c>
      <c r="U27" s="572">
        <f>'Formato 7 a)'!G37</f>
        <v>0</v>
      </c>
    </row>
    <row r="28" spans="1:21" x14ac:dyDescent="0.25">
      <c r="A28" s="540"/>
      <c r="P28" s="572"/>
      <c r="Q28" s="572"/>
      <c r="R28" s="572"/>
      <c r="S28" s="572"/>
      <c r="T28" s="572"/>
      <c r="U28" s="572"/>
    </row>
    <row r="29" spans="1:21" x14ac:dyDescent="0.25">
      <c r="A29" s="540"/>
      <c r="P29" s="572"/>
      <c r="Q29" s="572"/>
      <c r="R29" s="572"/>
      <c r="S29" s="572"/>
      <c r="T29" s="572"/>
      <c r="U29" s="572"/>
    </row>
    <row r="30" spans="1:21" x14ac:dyDescent="0.25">
      <c r="A30" s="540"/>
      <c r="P30" s="572"/>
      <c r="Q30" s="572"/>
      <c r="R30" s="572"/>
      <c r="S30" s="572"/>
      <c r="T30" s="572"/>
      <c r="U30" s="572"/>
    </row>
    <row r="31" spans="1:21" x14ac:dyDescent="0.25">
      <c r="A31" s="540"/>
      <c r="P31" s="572"/>
      <c r="Q31" s="572"/>
      <c r="R31" s="572"/>
      <c r="S31" s="572"/>
      <c r="T31" s="572"/>
      <c r="U31" s="572"/>
    </row>
    <row r="32" spans="1:21" x14ac:dyDescent="0.25">
      <c r="A32" s="540"/>
      <c r="P32" s="572"/>
      <c r="Q32" s="572"/>
      <c r="R32" s="572"/>
      <c r="S32" s="572"/>
      <c r="T32" s="572"/>
      <c r="U32" s="572"/>
    </row>
    <row r="33" spans="1:21" x14ac:dyDescent="0.25">
      <c r="A33" s="540"/>
      <c r="P33" s="572"/>
      <c r="Q33" s="572"/>
      <c r="R33" s="572"/>
      <c r="S33" s="572"/>
      <c r="T33" s="572"/>
      <c r="U33" s="572"/>
    </row>
    <row r="34" spans="1:21" x14ac:dyDescent="0.25">
      <c r="A34" s="540"/>
      <c r="P34" s="572"/>
      <c r="Q34" s="572"/>
      <c r="R34" s="572"/>
      <c r="S34" s="572"/>
      <c r="T34" s="572"/>
      <c r="U34" s="572"/>
    </row>
    <row r="35" spans="1:21" x14ac:dyDescent="0.25">
      <c r="A35" s="540"/>
      <c r="P35" s="572"/>
      <c r="Q35" s="572"/>
      <c r="R35" s="572"/>
      <c r="S35" s="572"/>
      <c r="T35" s="572"/>
      <c r="U35" s="572"/>
    </row>
    <row r="36" spans="1:21" x14ac:dyDescent="0.25">
      <c r="A36" s="540"/>
      <c r="P36" s="572"/>
      <c r="Q36" s="572"/>
      <c r="R36" s="572"/>
      <c r="S36" s="572"/>
      <c r="T36" s="572"/>
      <c r="U36" s="572"/>
    </row>
    <row r="37" spans="1:21" x14ac:dyDescent="0.25">
      <c r="A37" s="540"/>
      <c r="P37" s="572"/>
      <c r="Q37" s="572"/>
      <c r="R37" s="572"/>
      <c r="S37" s="572"/>
      <c r="T37" s="572"/>
      <c r="U37" s="572"/>
    </row>
    <row r="38" spans="1:21" x14ac:dyDescent="0.25">
      <c r="A38" s="540"/>
      <c r="P38" s="572"/>
      <c r="Q38" s="572"/>
      <c r="R38" s="572"/>
      <c r="S38" s="572"/>
      <c r="T38" s="572"/>
      <c r="U38" s="572"/>
    </row>
    <row r="39" spans="1:21" x14ac:dyDescent="0.25">
      <c r="A39" s="540"/>
      <c r="P39" s="572"/>
      <c r="Q39" s="572"/>
      <c r="R39" s="572"/>
      <c r="S39" s="572"/>
      <c r="T39" s="572"/>
      <c r="U39" s="572"/>
    </row>
  </sheetData>
  <sheetProtection algorithmName="SHA-512" hashValue="fIQk+uggYiFfVrp/Zai0Ky2mVsLBGKd8NaHHd6K1U79wXFsusII2kgu4rTVGiXASlXXvKx1jE4gPsjvqoMqA+g==" saltValue="jbnXIAcAU9pBAMuQNuoiwg==" spinCount="100000" sheet="1" objects="1" scenarios="1"/>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DC1EC6-73C3-4D08-AC7F-CD57609E79F3}">
  <sheetPr codeName="Hoja111">
    <pageSetUpPr fitToPage="1"/>
  </sheetPr>
  <dimension ref="A1:G31"/>
  <sheetViews>
    <sheetView showGridLines="0" zoomScale="90" zoomScaleNormal="90" workbookViewId="0">
      <selection activeCell="B9" sqref="B9"/>
    </sheetView>
  </sheetViews>
  <sheetFormatPr baseColWidth="10" defaultColWidth="0" defaultRowHeight="15" customHeight="1" zeroHeight="1" x14ac:dyDescent="0.25"/>
  <cols>
    <col min="1" max="1" width="80.1640625" style="540" customWidth="1"/>
    <col min="2" max="7" width="24.1640625" style="540" customWidth="1"/>
    <col min="8" max="16384" width="12.6640625" style="540" hidden="1"/>
  </cols>
  <sheetData>
    <row r="1" spans="1:7" s="116" customFormat="1" ht="37.5" customHeight="1" x14ac:dyDescent="0.25">
      <c r="A1" s="828" t="s">
        <v>4169</v>
      </c>
      <c r="B1" s="828"/>
      <c r="C1" s="828"/>
      <c r="D1" s="828"/>
      <c r="E1" s="828"/>
      <c r="F1" s="828"/>
      <c r="G1" s="828"/>
    </row>
    <row r="2" spans="1:7" s="116" customFormat="1" x14ac:dyDescent="0.25">
      <c r="A2" s="810" t="str">
        <f>ENTIDAD</f>
        <v>Municipio de Irapuato, Gobierno del Estado de Guanajuato</v>
      </c>
      <c r="B2" s="811"/>
      <c r="C2" s="811"/>
      <c r="D2" s="811"/>
      <c r="E2" s="811"/>
      <c r="F2" s="811"/>
      <c r="G2" s="812"/>
    </row>
    <row r="3" spans="1:7" s="116" customFormat="1" x14ac:dyDescent="0.25">
      <c r="A3" s="813" t="s">
        <v>4170</v>
      </c>
      <c r="B3" s="814"/>
      <c r="C3" s="814"/>
      <c r="D3" s="814"/>
      <c r="E3" s="814"/>
      <c r="F3" s="814"/>
      <c r="G3" s="815"/>
    </row>
    <row r="4" spans="1:7" s="116" customFormat="1" x14ac:dyDescent="0.25">
      <c r="A4" s="813" t="s">
        <v>3549</v>
      </c>
      <c r="B4" s="814"/>
      <c r="C4" s="814"/>
      <c r="D4" s="814"/>
      <c r="E4" s="814"/>
      <c r="F4" s="814"/>
      <c r="G4" s="815"/>
    </row>
    <row r="5" spans="1:7" s="116" customFormat="1" x14ac:dyDescent="0.25">
      <c r="A5" s="813" t="s">
        <v>4142</v>
      </c>
      <c r="B5" s="814"/>
      <c r="C5" s="814"/>
      <c r="D5" s="814"/>
      <c r="E5" s="814"/>
      <c r="F5" s="814"/>
      <c r="G5" s="815"/>
    </row>
    <row r="6" spans="1:7" s="116" customFormat="1" x14ac:dyDescent="0.25">
      <c r="A6" s="840" t="s">
        <v>4171</v>
      </c>
      <c r="B6" s="663">
        <f>ANIO1P</f>
        <v>2022</v>
      </c>
      <c r="C6" s="838" t="str">
        <f>ANIO2P</f>
        <v>2023 (d)</v>
      </c>
      <c r="D6" s="838" t="str">
        <f>ANIO3P</f>
        <v>2024 (d)</v>
      </c>
      <c r="E6" s="838" t="str">
        <f>ANIO4P</f>
        <v>2025 (d)</v>
      </c>
      <c r="F6" s="838" t="str">
        <f>ANIO5P</f>
        <v>2026 (d)</v>
      </c>
      <c r="G6" s="838" t="str">
        <f>ANIO6P</f>
        <v>2027 (d)</v>
      </c>
    </row>
    <row r="7" spans="1:7" s="116" customFormat="1" ht="48" customHeight="1" x14ac:dyDescent="0.25">
      <c r="A7" s="841"/>
      <c r="B7" s="664" t="s">
        <v>4144</v>
      </c>
      <c r="C7" s="839"/>
      <c r="D7" s="839"/>
      <c r="E7" s="839"/>
      <c r="F7" s="839"/>
      <c r="G7" s="839"/>
    </row>
    <row r="8" spans="1:7" x14ac:dyDescent="0.25">
      <c r="A8" s="620" t="s">
        <v>4172</v>
      </c>
      <c r="B8" s="640">
        <f>SUM(B9:B17)</f>
        <v>0</v>
      </c>
      <c r="C8" s="640">
        <f t="shared" ref="C8:G8" si="0">SUM(C9:C17)</f>
        <v>0</v>
      </c>
      <c r="D8" s="640">
        <f t="shared" si="0"/>
        <v>0</v>
      </c>
      <c r="E8" s="640">
        <f t="shared" si="0"/>
        <v>0</v>
      </c>
      <c r="F8" s="640">
        <f t="shared" si="0"/>
        <v>0</v>
      </c>
      <c r="G8" s="640">
        <f t="shared" si="0"/>
        <v>0</v>
      </c>
    </row>
    <row r="9" spans="1:7" x14ac:dyDescent="0.25">
      <c r="A9" s="600" t="s">
        <v>4173</v>
      </c>
      <c r="B9" s="552"/>
      <c r="C9" s="552"/>
      <c r="D9" s="552"/>
      <c r="E9" s="552"/>
      <c r="F9" s="552"/>
      <c r="G9" s="552"/>
    </row>
    <row r="10" spans="1:7" x14ac:dyDescent="0.25">
      <c r="A10" s="600" t="s">
        <v>4174</v>
      </c>
      <c r="B10" s="552"/>
      <c r="C10" s="552"/>
      <c r="D10" s="552"/>
      <c r="E10" s="552"/>
      <c r="F10" s="552"/>
      <c r="G10" s="552"/>
    </row>
    <row r="11" spans="1:7" x14ac:dyDescent="0.25">
      <c r="A11" s="600" t="s">
        <v>4175</v>
      </c>
      <c r="B11" s="552"/>
      <c r="C11" s="552"/>
      <c r="D11" s="552"/>
      <c r="E11" s="552"/>
      <c r="F11" s="552"/>
      <c r="G11" s="552"/>
    </row>
    <row r="12" spans="1:7" x14ac:dyDescent="0.25">
      <c r="A12" s="600" t="s">
        <v>4176</v>
      </c>
      <c r="B12" s="552"/>
      <c r="C12" s="552"/>
      <c r="D12" s="552"/>
      <c r="E12" s="552"/>
      <c r="F12" s="552"/>
      <c r="G12" s="552"/>
    </row>
    <row r="13" spans="1:7" x14ac:dyDescent="0.25">
      <c r="A13" s="600" t="s">
        <v>4177</v>
      </c>
      <c r="B13" s="552"/>
      <c r="C13" s="552"/>
      <c r="D13" s="552"/>
      <c r="E13" s="552"/>
      <c r="F13" s="552"/>
      <c r="G13" s="552"/>
    </row>
    <row r="14" spans="1:7" x14ac:dyDescent="0.25">
      <c r="A14" s="600" t="s">
        <v>4178</v>
      </c>
      <c r="B14" s="552"/>
      <c r="C14" s="552"/>
      <c r="D14" s="552"/>
      <c r="E14" s="552"/>
      <c r="F14" s="552"/>
      <c r="G14" s="552"/>
    </row>
    <row r="15" spans="1:7" x14ac:dyDescent="0.25">
      <c r="A15" s="600" t="s">
        <v>4179</v>
      </c>
      <c r="B15" s="552"/>
      <c r="C15" s="552"/>
      <c r="D15" s="552"/>
      <c r="E15" s="552"/>
      <c r="F15" s="552"/>
      <c r="G15" s="552"/>
    </row>
    <row r="16" spans="1:7" x14ac:dyDescent="0.25">
      <c r="A16" s="600" t="s">
        <v>4180</v>
      </c>
      <c r="B16" s="552"/>
      <c r="C16" s="552"/>
      <c r="D16" s="552"/>
      <c r="E16" s="552"/>
      <c r="F16" s="552"/>
      <c r="G16" s="552"/>
    </row>
    <row r="17" spans="1:7" x14ac:dyDescent="0.25">
      <c r="A17" s="600" t="s">
        <v>4181</v>
      </c>
      <c r="B17" s="552"/>
      <c r="C17" s="552"/>
      <c r="D17" s="552"/>
      <c r="E17" s="552"/>
      <c r="F17" s="552"/>
      <c r="G17" s="552"/>
    </row>
    <row r="18" spans="1:7" x14ac:dyDescent="0.25">
      <c r="A18" s="667"/>
      <c r="B18" s="549"/>
      <c r="C18" s="549"/>
      <c r="D18" s="549"/>
      <c r="E18" s="549"/>
      <c r="F18" s="549"/>
      <c r="G18" s="549"/>
    </row>
    <row r="19" spans="1:7" x14ac:dyDescent="0.25">
      <c r="A19" s="559" t="s">
        <v>4182</v>
      </c>
      <c r="B19" s="560">
        <f>SUM(B20:B28)</f>
        <v>0</v>
      </c>
      <c r="C19" s="560">
        <f t="shared" ref="C19:G19" si="1">SUM(C20:C28)</f>
        <v>0</v>
      </c>
      <c r="D19" s="560">
        <f t="shared" si="1"/>
        <v>0</v>
      </c>
      <c r="E19" s="560">
        <f t="shared" si="1"/>
        <v>0</v>
      </c>
      <c r="F19" s="560">
        <f t="shared" si="1"/>
        <v>0</v>
      </c>
      <c r="G19" s="560">
        <f t="shared" si="1"/>
        <v>0</v>
      </c>
    </row>
    <row r="20" spans="1:7" x14ac:dyDescent="0.25">
      <c r="A20" s="600" t="s">
        <v>4173</v>
      </c>
      <c r="B20" s="552"/>
      <c r="C20" s="552"/>
      <c r="D20" s="552"/>
      <c r="E20" s="552"/>
      <c r="F20" s="552"/>
      <c r="G20" s="552"/>
    </row>
    <row r="21" spans="1:7" x14ac:dyDescent="0.25">
      <c r="A21" s="600" t="s">
        <v>4174</v>
      </c>
      <c r="B21" s="552"/>
      <c r="C21" s="552"/>
      <c r="D21" s="552"/>
      <c r="E21" s="552"/>
      <c r="F21" s="552"/>
      <c r="G21" s="552"/>
    </row>
    <row r="22" spans="1:7" x14ac:dyDescent="0.25">
      <c r="A22" s="600" t="s">
        <v>4175</v>
      </c>
      <c r="B22" s="552"/>
      <c r="C22" s="552"/>
      <c r="D22" s="552"/>
      <c r="E22" s="552"/>
      <c r="F22" s="552"/>
      <c r="G22" s="552"/>
    </row>
    <row r="23" spans="1:7" x14ac:dyDescent="0.25">
      <c r="A23" s="600" t="s">
        <v>4176</v>
      </c>
      <c r="B23" s="552"/>
      <c r="C23" s="552"/>
      <c r="D23" s="552"/>
      <c r="E23" s="552"/>
      <c r="F23" s="552"/>
      <c r="G23" s="552"/>
    </row>
    <row r="24" spans="1:7" x14ac:dyDescent="0.25">
      <c r="A24" s="600" t="s">
        <v>4177</v>
      </c>
      <c r="B24" s="552"/>
      <c r="C24" s="552"/>
      <c r="D24" s="552"/>
      <c r="E24" s="552"/>
      <c r="F24" s="552"/>
      <c r="G24" s="552"/>
    </row>
    <row r="25" spans="1:7" x14ac:dyDescent="0.25">
      <c r="A25" s="600" t="s">
        <v>4178</v>
      </c>
      <c r="B25" s="552"/>
      <c r="C25" s="552"/>
      <c r="D25" s="552"/>
      <c r="E25" s="552"/>
      <c r="F25" s="552"/>
      <c r="G25" s="552"/>
    </row>
    <row r="26" spans="1:7" x14ac:dyDescent="0.25">
      <c r="A26" s="600" t="s">
        <v>4179</v>
      </c>
      <c r="B26" s="552"/>
      <c r="C26" s="552"/>
      <c r="D26" s="552"/>
      <c r="E26" s="552"/>
      <c r="F26" s="552"/>
      <c r="G26" s="552"/>
    </row>
    <row r="27" spans="1:7" x14ac:dyDescent="0.25">
      <c r="A27" s="600" t="s">
        <v>4183</v>
      </c>
      <c r="B27" s="552"/>
      <c r="C27" s="552"/>
      <c r="D27" s="552"/>
      <c r="E27" s="552"/>
      <c r="F27" s="552"/>
      <c r="G27" s="552"/>
    </row>
    <row r="28" spans="1:7" x14ac:dyDescent="0.25">
      <c r="A28" s="600" t="s">
        <v>4181</v>
      </c>
      <c r="B28" s="552"/>
      <c r="C28" s="552"/>
      <c r="D28" s="552"/>
      <c r="E28" s="552"/>
      <c r="F28" s="552"/>
      <c r="G28" s="552"/>
    </row>
    <row r="29" spans="1:7" x14ac:dyDescent="0.25">
      <c r="A29" s="549"/>
      <c r="B29" s="549"/>
      <c r="C29" s="549"/>
      <c r="D29" s="549"/>
      <c r="E29" s="549"/>
      <c r="F29" s="549"/>
      <c r="G29" s="549"/>
    </row>
    <row r="30" spans="1:7" x14ac:dyDescent="0.25">
      <c r="A30" s="559" t="s">
        <v>4184</v>
      </c>
      <c r="B30" s="560">
        <f>B8+B19</f>
        <v>0</v>
      </c>
      <c r="C30" s="560">
        <f t="shared" ref="C30:G30" si="2">C8+C19</f>
        <v>0</v>
      </c>
      <c r="D30" s="560">
        <f t="shared" si="2"/>
        <v>0</v>
      </c>
      <c r="E30" s="560">
        <f t="shared" si="2"/>
        <v>0</v>
      </c>
      <c r="F30" s="560">
        <f t="shared" si="2"/>
        <v>0</v>
      </c>
      <c r="G30" s="560">
        <f t="shared" si="2"/>
        <v>0</v>
      </c>
    </row>
    <row r="31" spans="1:7" x14ac:dyDescent="0.25">
      <c r="A31" s="597"/>
      <c r="B31" s="597"/>
      <c r="C31" s="597"/>
      <c r="D31" s="597"/>
      <c r="E31" s="597"/>
      <c r="F31" s="597"/>
      <c r="G31" s="597"/>
    </row>
  </sheetData>
  <sheetProtection password="9FCF" sheet="1" objects="1" scenarios="1"/>
  <mergeCells count="11">
    <mergeCell ref="G6:G7"/>
    <mergeCell ref="A6:A7"/>
    <mergeCell ref="C6:C7"/>
    <mergeCell ref="D6:D7"/>
    <mergeCell ref="E6:E7"/>
    <mergeCell ref="F6:F7"/>
    <mergeCell ref="A1:G1"/>
    <mergeCell ref="A2:G2"/>
    <mergeCell ref="A3:G3"/>
    <mergeCell ref="A4:G4"/>
    <mergeCell ref="A5:G5"/>
  </mergeCells>
  <dataValidations count="6">
    <dataValidation allowBlank="1" showInputMessage="1" showErrorMessage="1" prompt="Año 1 (d)" sqref="C6:C7" xr:uid="{00000000-0002-0000-4800-000000000000}"/>
    <dataValidation allowBlank="1" showInputMessage="1" showErrorMessage="1" prompt="Año 2 (d)" sqref="D6:D7" xr:uid="{00000000-0002-0000-4800-000001000000}"/>
    <dataValidation allowBlank="1" showInputMessage="1" showErrorMessage="1" prompt="Año 3 (d)" sqref="E6:E7" xr:uid="{00000000-0002-0000-4800-000002000000}"/>
    <dataValidation allowBlank="1" showInputMessage="1" showErrorMessage="1" prompt="Año 4 (d)" sqref="F6:F7" xr:uid="{00000000-0002-0000-4800-000003000000}"/>
    <dataValidation allowBlank="1" showInputMessage="1" showErrorMessage="1" prompt="Año 5 (d)" sqref="G6:G7" xr:uid="{00000000-0002-0000-4800-000004000000}"/>
    <dataValidation type="decimal" allowBlank="1" showInputMessage="1" showErrorMessage="1" sqref="B8:G30" xr:uid="{00000000-0002-0000-4800-000005000000}">
      <formula1>-1.79769313486231E+100</formula1>
      <formula2>1.79769313486231E+100</formula2>
    </dataValidation>
  </dataValidations>
  <pageMargins left="0.70866141732283472" right="0.70866141732283472" top="0.74803149606299213" bottom="0.74803149606299213" header="0.31496062992125984" footer="0.31496062992125984"/>
  <pageSetup scale="46" orientation="portrait" r:id="rId1"/>
  <extLst>
    <ext xmlns:x14="http://schemas.microsoft.com/office/spreadsheetml/2009/9/main" uri="{CCE6A557-97BC-4b89-ADB6-D9C93CAAB3DF}">
      <x14:dataValidations xmlns:xm="http://schemas.microsoft.com/office/excel/2006/main" count="1">
        <x14:dataValidation type="decimal" allowBlank="1" showInputMessage="1" showErrorMessage="1" prompt="Año en Cuestión (de proyecto de presupuesto) (c)" xr:uid="{00000000-0002-0000-4800-000006000000}">
          <x14:formula1>
            <xm:f>'Info General'!D6</xm:f>
          </x14:formula1>
          <x14:formula2>
            <xm:f>'Info General'!E6</xm:f>
          </x14:formula2>
          <xm:sqref>B6</xm:sqref>
        </x14:dataValidation>
      </x14:dataValidations>
    </ext>
  </extLs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CAE59-491A-4D04-BEFF-0D5919C2BCD9}">
  <sheetPr codeName="Hoja22"/>
  <dimension ref="A1:U22"/>
  <sheetViews>
    <sheetView workbookViewId="0">
      <selection activeCell="P1" sqref="P1:U1"/>
    </sheetView>
  </sheetViews>
  <sheetFormatPr baseColWidth="10" defaultColWidth="13.33203125" defaultRowHeight="15" customHeight="1" x14ac:dyDescent="0.25"/>
  <cols>
    <col min="1" max="1" width="12.1640625" style="116" bestFit="1" customWidth="1"/>
    <col min="2" max="14" width="3.5" style="116" customWidth="1"/>
    <col min="15" max="15" width="68.1640625" style="116" customWidth="1"/>
    <col min="16" max="16" width="13.33203125" style="116" customWidth="1"/>
    <col min="17" max="17" width="14.83203125" style="116" customWidth="1"/>
    <col min="18" max="18" width="13.1640625" style="116" bestFit="1" customWidth="1"/>
    <col min="19" max="19" width="13.33203125" style="116" customWidth="1"/>
    <col min="20" max="20" width="12.83203125" style="116" bestFit="1" customWidth="1"/>
    <col min="21" max="21" width="11.6640625" style="116" bestFit="1" customWidth="1"/>
    <col min="22" max="22" width="24.1640625" style="116" bestFit="1" customWidth="1"/>
    <col min="23" max="23" width="17.5" style="116" bestFit="1" customWidth="1"/>
    <col min="24" max="24" width="31.83203125" style="116" bestFit="1" customWidth="1"/>
    <col min="25" max="25" width="18.6640625" style="116" bestFit="1" customWidth="1"/>
    <col min="26" max="26" width="13.33203125" style="116" customWidth="1"/>
    <col min="27" max="16384" width="13.33203125" style="116"/>
  </cols>
  <sheetData>
    <row r="1" spans="1:21" x14ac:dyDescent="0.25">
      <c r="A1" s="116" t="s">
        <v>3662</v>
      </c>
      <c r="B1" s="116" t="s">
        <v>3663</v>
      </c>
      <c r="C1" s="116" t="s">
        <v>3664</v>
      </c>
      <c r="D1" s="116" t="s">
        <v>3665</v>
      </c>
      <c r="E1" s="116" t="s">
        <v>3666</v>
      </c>
      <c r="F1" s="116" t="s">
        <v>3667</v>
      </c>
      <c r="G1" s="116" t="s">
        <v>3668</v>
      </c>
      <c r="H1" s="116" t="s">
        <v>3669</v>
      </c>
      <c r="I1" s="116" t="s">
        <v>3670</v>
      </c>
      <c r="P1" s="116" t="s">
        <v>4159</v>
      </c>
      <c r="Q1" s="116" t="s">
        <v>4160</v>
      </c>
      <c r="R1" s="116" t="s">
        <v>4161</v>
      </c>
      <c r="S1" s="116" t="s">
        <v>4162</v>
      </c>
      <c r="T1" s="116" t="s">
        <v>4163</v>
      </c>
      <c r="U1" s="116" t="s">
        <v>4164</v>
      </c>
    </row>
    <row r="2" spans="1:21" x14ac:dyDescent="0.25">
      <c r="A2" s="116" t="str">
        <f>IF(LEN(CLEAN(B2))=0,"0",B2)&amp;","&amp;IF(LEN(CLEAN(C2))=0,"0",C2)&amp;","&amp;IF(LEN(CLEAN(D2))=0,"0",D2)&amp;","&amp;IF(LEN(CLEAN(E2))=0,"0",E2)&amp;","&amp;IF(LEN(CLEAN(F2))=0,"0",F2)&amp;","&amp;IF(LEN(CLEAN(G2))=0,"0",G2)&amp;","&amp;IF(LEN(CLEAN(H2))=0,"0",H2)</f>
        <v>7,2,1,0,0,0,0</v>
      </c>
      <c r="B2" s="116">
        <v>7</v>
      </c>
      <c r="C2" s="116">
        <v>2</v>
      </c>
      <c r="D2" s="116">
        <v>1</v>
      </c>
      <c r="I2" s="116" t="s">
        <v>3829</v>
      </c>
      <c r="P2" s="572">
        <f>'Formato 7 b)'!B8</f>
        <v>0</v>
      </c>
      <c r="Q2" s="572">
        <f>'Formato 7 b)'!C8</f>
        <v>0</v>
      </c>
      <c r="R2" s="572">
        <f>'Formato 7 b)'!D8</f>
        <v>0</v>
      </c>
      <c r="S2" s="572">
        <f>'Formato 7 b)'!E8</f>
        <v>0</v>
      </c>
      <c r="T2" s="572">
        <f>'Formato 7 b)'!F8</f>
        <v>0</v>
      </c>
      <c r="U2" s="572">
        <f>'Formato 7 b)'!G8</f>
        <v>0</v>
      </c>
    </row>
    <row r="3" spans="1:21" x14ac:dyDescent="0.25">
      <c r="A3" s="116" t="str">
        <f t="shared" ref="A3:A22" si="0">IF(LEN(CLEAN(B3))=0,"0",B3)&amp;","&amp;IF(LEN(CLEAN(C3))=0,"0",C3)&amp;","&amp;IF(LEN(CLEAN(D3))=0,"0",D3)&amp;","&amp;IF(LEN(CLEAN(E3))=0,"0",E3)&amp;","&amp;IF(LEN(CLEAN(F3))=0,"0",F3)&amp;","&amp;IF(LEN(CLEAN(G3))=0,"0",G3)&amp;","&amp;IF(LEN(CLEAN(H3))=0,"0",H3)</f>
        <v>7,2,1,1,0,0,0</v>
      </c>
      <c r="B3" s="116">
        <v>7</v>
      </c>
      <c r="C3" s="116">
        <v>2</v>
      </c>
      <c r="D3" s="116">
        <v>1</v>
      </c>
      <c r="E3" s="116">
        <v>1</v>
      </c>
      <c r="J3" s="116" t="s">
        <v>37</v>
      </c>
      <c r="P3" s="572">
        <f>'Formato 7 b)'!B9</f>
        <v>0</v>
      </c>
      <c r="Q3" s="572">
        <f>'Formato 7 b)'!C9</f>
        <v>0</v>
      </c>
      <c r="R3" s="572">
        <f>'Formato 7 b)'!D9</f>
        <v>0</v>
      </c>
      <c r="S3" s="572">
        <f>'Formato 7 b)'!E9</f>
        <v>0</v>
      </c>
      <c r="T3" s="572">
        <f>'Formato 7 b)'!F9</f>
        <v>0</v>
      </c>
      <c r="U3" s="572">
        <f>'Formato 7 b)'!G9</f>
        <v>0</v>
      </c>
    </row>
    <row r="4" spans="1:21" x14ac:dyDescent="0.25">
      <c r="A4" s="116" t="str">
        <f t="shared" si="0"/>
        <v>7,2,1,2,0,0,0</v>
      </c>
      <c r="B4" s="116">
        <v>7</v>
      </c>
      <c r="C4" s="116">
        <v>2</v>
      </c>
      <c r="D4" s="116">
        <v>1</v>
      </c>
      <c r="E4" s="116">
        <v>2</v>
      </c>
      <c r="J4" s="116" t="s">
        <v>16</v>
      </c>
      <c r="P4" s="572">
        <f>'Formato 7 b)'!B10</f>
        <v>0</v>
      </c>
      <c r="Q4" s="572">
        <f>'Formato 7 b)'!C10</f>
        <v>0</v>
      </c>
      <c r="R4" s="572">
        <f>'Formato 7 b)'!D10</f>
        <v>0</v>
      </c>
      <c r="S4" s="572">
        <f>'Formato 7 b)'!E10</f>
        <v>0</v>
      </c>
      <c r="T4" s="572">
        <f>'Formato 7 b)'!F10</f>
        <v>0</v>
      </c>
      <c r="U4" s="572">
        <f>'Formato 7 b)'!G10</f>
        <v>0</v>
      </c>
    </row>
    <row r="5" spans="1:21" x14ac:dyDescent="0.25">
      <c r="A5" s="116" t="str">
        <f t="shared" si="0"/>
        <v>7,2,1,3,0,0,0</v>
      </c>
      <c r="B5" s="116">
        <v>7</v>
      </c>
      <c r="C5" s="116">
        <v>2</v>
      </c>
      <c r="D5" s="116">
        <v>1</v>
      </c>
      <c r="E5" s="116">
        <v>3</v>
      </c>
      <c r="J5" s="116" t="s">
        <v>17</v>
      </c>
      <c r="P5" s="572">
        <f>'Formato 7 b)'!B11</f>
        <v>0</v>
      </c>
      <c r="Q5" s="572">
        <f>'Formato 7 b)'!C11</f>
        <v>0</v>
      </c>
      <c r="R5" s="572">
        <f>'Formato 7 b)'!D11</f>
        <v>0</v>
      </c>
      <c r="S5" s="572">
        <f>'Formato 7 b)'!E11</f>
        <v>0</v>
      </c>
      <c r="T5" s="572">
        <f>'Formato 7 b)'!F11</f>
        <v>0</v>
      </c>
      <c r="U5" s="572">
        <f>'Formato 7 b)'!G11</f>
        <v>0</v>
      </c>
    </row>
    <row r="6" spans="1:21" x14ac:dyDescent="0.25">
      <c r="A6" s="116" t="str">
        <f t="shared" si="0"/>
        <v>7,2,1,4,0,0,0</v>
      </c>
      <c r="B6" s="116">
        <v>7</v>
      </c>
      <c r="C6" s="116">
        <v>2</v>
      </c>
      <c r="D6" s="116">
        <v>1</v>
      </c>
      <c r="E6" s="116">
        <v>4</v>
      </c>
      <c r="J6" s="116" t="s">
        <v>53</v>
      </c>
      <c r="P6" s="572">
        <f>'Formato 7 b)'!B12</f>
        <v>0</v>
      </c>
      <c r="Q6" s="572">
        <f>'Formato 7 b)'!C12</f>
        <v>0</v>
      </c>
      <c r="R6" s="572">
        <f>'Formato 7 b)'!D12</f>
        <v>0</v>
      </c>
      <c r="S6" s="572">
        <f>'Formato 7 b)'!E12</f>
        <v>0</v>
      </c>
      <c r="T6" s="572">
        <f>'Formato 7 b)'!F12</f>
        <v>0</v>
      </c>
      <c r="U6" s="572">
        <f>'Formato 7 b)'!G12</f>
        <v>0</v>
      </c>
    </row>
    <row r="7" spans="1:21" x14ac:dyDescent="0.25">
      <c r="A7" s="116" t="str">
        <f t="shared" si="0"/>
        <v>7,2,1,5,0,0,0</v>
      </c>
      <c r="B7" s="116">
        <v>7</v>
      </c>
      <c r="C7" s="116">
        <v>2</v>
      </c>
      <c r="D7" s="116">
        <v>1</v>
      </c>
      <c r="E7" s="116">
        <v>5</v>
      </c>
      <c r="J7" s="116" t="s">
        <v>868</v>
      </c>
      <c r="P7" s="572">
        <f>'Formato 7 b)'!B13</f>
        <v>0</v>
      </c>
      <c r="Q7" s="572">
        <f>'Formato 7 b)'!C13</f>
        <v>0</v>
      </c>
      <c r="R7" s="572">
        <f>'Formato 7 b)'!D13</f>
        <v>0</v>
      </c>
      <c r="S7" s="572">
        <f>'Formato 7 b)'!E13</f>
        <v>0</v>
      </c>
      <c r="T7" s="572">
        <f>'Formato 7 b)'!F13</f>
        <v>0</v>
      </c>
      <c r="U7" s="572">
        <f>'Formato 7 b)'!G13</f>
        <v>0</v>
      </c>
    </row>
    <row r="8" spans="1:21" x14ac:dyDescent="0.25">
      <c r="A8" s="116" t="str">
        <f t="shared" si="0"/>
        <v>7,2,1,6,0,0,0</v>
      </c>
      <c r="B8" s="116">
        <v>7</v>
      </c>
      <c r="C8" s="116">
        <v>2</v>
      </c>
      <c r="D8" s="116">
        <v>1</v>
      </c>
      <c r="E8" s="116">
        <v>6</v>
      </c>
      <c r="J8" s="116" t="s">
        <v>40</v>
      </c>
      <c r="P8" s="572">
        <f>'Formato 7 b)'!B14</f>
        <v>0</v>
      </c>
      <c r="Q8" s="572">
        <f>'Formato 7 b)'!C14</f>
        <v>0</v>
      </c>
      <c r="R8" s="572">
        <f>'Formato 7 b)'!D14</f>
        <v>0</v>
      </c>
      <c r="S8" s="572">
        <f>'Formato 7 b)'!E14</f>
        <v>0</v>
      </c>
      <c r="T8" s="572">
        <f>'Formato 7 b)'!F14</f>
        <v>0</v>
      </c>
      <c r="U8" s="572">
        <f>'Formato 7 b)'!G14</f>
        <v>0</v>
      </c>
    </row>
    <row r="9" spans="1:21" x14ac:dyDescent="0.25">
      <c r="A9" s="116" t="str">
        <f t="shared" si="0"/>
        <v>7,2,1,7,0,0,0</v>
      </c>
      <c r="B9" s="116">
        <v>7</v>
      </c>
      <c r="C9" s="116">
        <v>2</v>
      </c>
      <c r="D9" s="116">
        <v>1</v>
      </c>
      <c r="E9" s="116">
        <v>7</v>
      </c>
      <c r="J9" s="116" t="s">
        <v>869</v>
      </c>
      <c r="P9" s="572">
        <f>'Formato 7 b)'!B15</f>
        <v>0</v>
      </c>
      <c r="Q9" s="572">
        <f>'Formato 7 b)'!C15</f>
        <v>0</v>
      </c>
      <c r="R9" s="572">
        <f>'Formato 7 b)'!D15</f>
        <v>0</v>
      </c>
      <c r="S9" s="572">
        <f>'Formato 7 b)'!E15</f>
        <v>0</v>
      </c>
      <c r="T9" s="572">
        <f>'Formato 7 b)'!F15</f>
        <v>0</v>
      </c>
      <c r="U9" s="572">
        <f>'Formato 7 b)'!G15</f>
        <v>0</v>
      </c>
    </row>
    <row r="10" spans="1:21" x14ac:dyDescent="0.25">
      <c r="A10" s="116" t="str">
        <f t="shared" si="0"/>
        <v>7,2,1,8,0,0,0</v>
      </c>
      <c r="B10" s="116">
        <v>7</v>
      </c>
      <c r="C10" s="116">
        <v>2</v>
      </c>
      <c r="D10" s="116">
        <v>1</v>
      </c>
      <c r="E10" s="116">
        <v>8</v>
      </c>
      <c r="J10" s="116" t="s">
        <v>870</v>
      </c>
      <c r="P10" s="572">
        <f>'Formato 7 b)'!B16</f>
        <v>0</v>
      </c>
      <c r="Q10" s="572">
        <f>'Formato 7 b)'!C16</f>
        <v>0</v>
      </c>
      <c r="R10" s="572">
        <f>'Formato 7 b)'!D16</f>
        <v>0</v>
      </c>
      <c r="S10" s="572">
        <f>'Formato 7 b)'!E16</f>
        <v>0</v>
      </c>
      <c r="T10" s="572">
        <f>'Formato 7 b)'!F16</f>
        <v>0</v>
      </c>
      <c r="U10" s="572">
        <f>'Formato 7 b)'!G16</f>
        <v>0</v>
      </c>
    </row>
    <row r="11" spans="1:21" x14ac:dyDescent="0.25">
      <c r="A11" s="116" t="str">
        <f t="shared" si="0"/>
        <v>7,2,1,9,0,0,0</v>
      </c>
      <c r="B11" s="116">
        <v>7</v>
      </c>
      <c r="C11" s="116">
        <v>2</v>
      </c>
      <c r="D11" s="116">
        <v>1</v>
      </c>
      <c r="E11" s="116">
        <v>9</v>
      </c>
      <c r="J11" s="116" t="s">
        <v>782</v>
      </c>
      <c r="P11" s="572">
        <f>'Formato 7 b)'!B17</f>
        <v>0</v>
      </c>
      <c r="Q11" s="572">
        <f>'Formato 7 b)'!C17</f>
        <v>0</v>
      </c>
      <c r="R11" s="572">
        <f>'Formato 7 b)'!D17</f>
        <v>0</v>
      </c>
      <c r="S11" s="572">
        <f>'Formato 7 b)'!E17</f>
        <v>0</v>
      </c>
      <c r="T11" s="572">
        <f>'Formato 7 b)'!F17</f>
        <v>0</v>
      </c>
      <c r="U11" s="572">
        <f>'Formato 7 b)'!G17</f>
        <v>0</v>
      </c>
    </row>
    <row r="12" spans="1:21" x14ac:dyDescent="0.25">
      <c r="A12" s="116" t="str">
        <f t="shared" si="0"/>
        <v>7,2,2,0,0,0,0</v>
      </c>
      <c r="B12" s="116">
        <v>7</v>
      </c>
      <c r="C12" s="116">
        <v>2</v>
      </c>
      <c r="D12" s="116">
        <v>2</v>
      </c>
      <c r="I12" s="116" t="s">
        <v>3830</v>
      </c>
      <c r="P12" s="572">
        <f>'Formato 7 b)'!B19</f>
        <v>0</v>
      </c>
      <c r="Q12" s="572">
        <f>'Formato 7 b)'!C19</f>
        <v>0</v>
      </c>
      <c r="R12" s="572">
        <f>'Formato 7 b)'!D19</f>
        <v>0</v>
      </c>
      <c r="S12" s="572">
        <f>'Formato 7 b)'!E19</f>
        <v>0</v>
      </c>
      <c r="T12" s="572">
        <f>'Formato 7 b)'!F19</f>
        <v>0</v>
      </c>
      <c r="U12" s="572">
        <f>'Formato 7 b)'!G19</f>
        <v>0</v>
      </c>
    </row>
    <row r="13" spans="1:21" x14ac:dyDescent="0.25">
      <c r="A13" s="116" t="str">
        <f t="shared" si="0"/>
        <v>7,2,2,1,0,0,0</v>
      </c>
      <c r="B13" s="116">
        <v>7</v>
      </c>
      <c r="C13" s="116">
        <v>2</v>
      </c>
      <c r="D13" s="116">
        <v>2</v>
      </c>
      <c r="E13" s="116">
        <v>1</v>
      </c>
      <c r="J13" s="116" t="s">
        <v>37</v>
      </c>
      <c r="P13" s="572">
        <f>'Formato 7 b)'!B20</f>
        <v>0</v>
      </c>
      <c r="Q13" s="572">
        <f>'Formato 7 b)'!C20</f>
        <v>0</v>
      </c>
      <c r="R13" s="572">
        <f>'Formato 7 b)'!D20</f>
        <v>0</v>
      </c>
      <c r="S13" s="572">
        <f>'Formato 7 b)'!E20</f>
        <v>0</v>
      </c>
      <c r="T13" s="572">
        <f>'Formato 7 b)'!F20</f>
        <v>0</v>
      </c>
      <c r="U13" s="572">
        <f>'Formato 7 b)'!G20</f>
        <v>0</v>
      </c>
    </row>
    <row r="14" spans="1:21" x14ac:dyDescent="0.25">
      <c r="A14" s="116" t="str">
        <f t="shared" si="0"/>
        <v>7,2,2,2,0,0,0</v>
      </c>
      <c r="B14" s="116">
        <v>7</v>
      </c>
      <c r="C14" s="116">
        <v>2</v>
      </c>
      <c r="D14" s="116">
        <v>2</v>
      </c>
      <c r="E14" s="116">
        <v>2</v>
      </c>
      <c r="J14" s="116" t="s">
        <v>16</v>
      </c>
      <c r="P14" s="572">
        <f>'Formato 7 b)'!B21</f>
        <v>0</v>
      </c>
      <c r="Q14" s="572">
        <f>'Formato 7 b)'!C21</f>
        <v>0</v>
      </c>
      <c r="R14" s="572">
        <f>'Formato 7 b)'!D21</f>
        <v>0</v>
      </c>
      <c r="S14" s="572">
        <f>'Formato 7 b)'!E21</f>
        <v>0</v>
      </c>
      <c r="T14" s="572">
        <f>'Formato 7 b)'!F21</f>
        <v>0</v>
      </c>
      <c r="U14" s="572">
        <f>'Formato 7 b)'!G21</f>
        <v>0</v>
      </c>
    </row>
    <row r="15" spans="1:21" x14ac:dyDescent="0.25">
      <c r="A15" s="116" t="str">
        <f t="shared" si="0"/>
        <v>7,2,2,3,0,0,0</v>
      </c>
      <c r="B15" s="116">
        <v>7</v>
      </c>
      <c r="C15" s="116">
        <v>2</v>
      </c>
      <c r="D15" s="116">
        <v>2</v>
      </c>
      <c r="E15" s="116">
        <v>3</v>
      </c>
      <c r="J15" s="116" t="s">
        <v>17</v>
      </c>
      <c r="P15" s="572">
        <f>'Formato 7 b)'!B22</f>
        <v>0</v>
      </c>
      <c r="Q15" s="572">
        <f>'Formato 7 b)'!C22</f>
        <v>0</v>
      </c>
      <c r="R15" s="572">
        <f>'Formato 7 b)'!D22</f>
        <v>0</v>
      </c>
      <c r="S15" s="572">
        <f>'Formato 7 b)'!E22</f>
        <v>0</v>
      </c>
      <c r="T15" s="572">
        <f>'Formato 7 b)'!F22</f>
        <v>0</v>
      </c>
      <c r="U15" s="572">
        <f>'Formato 7 b)'!G22</f>
        <v>0</v>
      </c>
    </row>
    <row r="16" spans="1:21" x14ac:dyDescent="0.25">
      <c r="A16" s="116" t="str">
        <f t="shared" si="0"/>
        <v>7,2,2,4,0,0,0</v>
      </c>
      <c r="B16" s="116">
        <v>7</v>
      </c>
      <c r="C16" s="116">
        <v>2</v>
      </c>
      <c r="D16" s="116">
        <v>2</v>
      </c>
      <c r="E16" s="116">
        <v>4</v>
      </c>
      <c r="J16" s="116" t="s">
        <v>53</v>
      </c>
      <c r="P16" s="572">
        <f>'Formato 7 b)'!B23</f>
        <v>0</v>
      </c>
      <c r="Q16" s="572">
        <f>'Formato 7 b)'!C23</f>
        <v>0</v>
      </c>
      <c r="R16" s="572">
        <f>'Formato 7 b)'!D23</f>
        <v>0</v>
      </c>
      <c r="S16" s="572">
        <f>'Formato 7 b)'!E23</f>
        <v>0</v>
      </c>
      <c r="T16" s="572">
        <f>'Formato 7 b)'!F23</f>
        <v>0</v>
      </c>
      <c r="U16" s="572">
        <f>'Formato 7 b)'!G23</f>
        <v>0</v>
      </c>
    </row>
    <row r="17" spans="1:21" x14ac:dyDescent="0.25">
      <c r="A17" s="116" t="str">
        <f t="shared" si="0"/>
        <v>7,2,2,5,0,0,0</v>
      </c>
      <c r="B17" s="116">
        <v>7</v>
      </c>
      <c r="C17" s="116">
        <v>2</v>
      </c>
      <c r="D17" s="116">
        <v>2</v>
      </c>
      <c r="E17" s="116">
        <v>5</v>
      </c>
      <c r="J17" s="116" t="s">
        <v>868</v>
      </c>
      <c r="P17" s="572">
        <f>'Formato 7 b)'!B24</f>
        <v>0</v>
      </c>
      <c r="Q17" s="572">
        <f>'Formato 7 b)'!C24</f>
        <v>0</v>
      </c>
      <c r="R17" s="572">
        <f>'Formato 7 b)'!D24</f>
        <v>0</v>
      </c>
      <c r="S17" s="572">
        <f>'Formato 7 b)'!E24</f>
        <v>0</v>
      </c>
      <c r="T17" s="572">
        <f>'Formato 7 b)'!F24</f>
        <v>0</v>
      </c>
      <c r="U17" s="572">
        <f>'Formato 7 b)'!G24</f>
        <v>0</v>
      </c>
    </row>
    <row r="18" spans="1:21" x14ac:dyDescent="0.25">
      <c r="A18" s="116" t="str">
        <f t="shared" si="0"/>
        <v>7,2,2,6,0,0,0</v>
      </c>
      <c r="B18" s="116">
        <v>7</v>
      </c>
      <c r="C18" s="116">
        <v>2</v>
      </c>
      <c r="D18" s="116">
        <v>2</v>
      </c>
      <c r="E18" s="116">
        <v>6</v>
      </c>
      <c r="J18" s="116" t="s">
        <v>40</v>
      </c>
      <c r="P18" s="572">
        <f>'Formato 7 b)'!B25</f>
        <v>0</v>
      </c>
      <c r="Q18" s="572">
        <f>'Formato 7 b)'!C25</f>
        <v>0</v>
      </c>
      <c r="R18" s="572">
        <f>'Formato 7 b)'!D25</f>
        <v>0</v>
      </c>
      <c r="S18" s="572">
        <f>'Formato 7 b)'!E25</f>
        <v>0</v>
      </c>
      <c r="T18" s="572">
        <f>'Formato 7 b)'!F25</f>
        <v>0</v>
      </c>
      <c r="U18" s="572">
        <f>'Formato 7 b)'!G25</f>
        <v>0</v>
      </c>
    </row>
    <row r="19" spans="1:21" x14ac:dyDescent="0.25">
      <c r="A19" s="116" t="str">
        <f t="shared" si="0"/>
        <v>7,2,2,7,0,0,0</v>
      </c>
      <c r="B19" s="116">
        <v>7</v>
      </c>
      <c r="C19" s="116">
        <v>2</v>
      </c>
      <c r="D19" s="116">
        <v>2</v>
      </c>
      <c r="E19" s="116">
        <v>7</v>
      </c>
      <c r="J19" s="116" t="s">
        <v>869</v>
      </c>
      <c r="P19" s="572">
        <f>'Formato 7 b)'!B26</f>
        <v>0</v>
      </c>
      <c r="Q19" s="572">
        <f>'Formato 7 b)'!C26</f>
        <v>0</v>
      </c>
      <c r="R19" s="572">
        <f>'Formato 7 b)'!D26</f>
        <v>0</v>
      </c>
      <c r="S19" s="572">
        <f>'Formato 7 b)'!E26</f>
        <v>0</v>
      </c>
      <c r="T19" s="572">
        <f>'Formato 7 b)'!F26</f>
        <v>0</v>
      </c>
      <c r="U19" s="572">
        <f>'Formato 7 b)'!G26</f>
        <v>0</v>
      </c>
    </row>
    <row r="20" spans="1:21" x14ac:dyDescent="0.25">
      <c r="A20" s="116" t="str">
        <f t="shared" si="0"/>
        <v>7,2,2,8,0,0,0</v>
      </c>
      <c r="B20" s="116">
        <v>7</v>
      </c>
      <c r="C20" s="116">
        <v>2</v>
      </c>
      <c r="D20" s="116">
        <v>2</v>
      </c>
      <c r="E20" s="116">
        <v>8</v>
      </c>
      <c r="J20" s="116" t="s">
        <v>10</v>
      </c>
      <c r="P20" s="572">
        <f>'Formato 7 b)'!B27</f>
        <v>0</v>
      </c>
      <c r="Q20" s="572">
        <f>'Formato 7 b)'!C27</f>
        <v>0</v>
      </c>
      <c r="R20" s="572">
        <f>'Formato 7 b)'!D27</f>
        <v>0</v>
      </c>
      <c r="S20" s="572">
        <f>'Formato 7 b)'!E27</f>
        <v>0</v>
      </c>
      <c r="T20" s="572">
        <f>'Formato 7 b)'!F27</f>
        <v>0</v>
      </c>
      <c r="U20" s="572">
        <f>'Formato 7 b)'!G27</f>
        <v>0</v>
      </c>
    </row>
    <row r="21" spans="1:21" x14ac:dyDescent="0.25">
      <c r="A21" s="116" t="str">
        <f t="shared" si="0"/>
        <v>7,2,2,9,0,0,0</v>
      </c>
      <c r="B21" s="116">
        <v>7</v>
      </c>
      <c r="C21" s="116">
        <v>2</v>
      </c>
      <c r="D21" s="116">
        <v>2</v>
      </c>
      <c r="E21" s="116">
        <v>9</v>
      </c>
      <c r="J21" s="116" t="s">
        <v>782</v>
      </c>
      <c r="P21" s="572">
        <f>'Formato 7 b)'!B28</f>
        <v>0</v>
      </c>
      <c r="Q21" s="572">
        <f>'Formato 7 b)'!C28</f>
        <v>0</v>
      </c>
      <c r="R21" s="572">
        <f>'Formato 7 b)'!D28</f>
        <v>0</v>
      </c>
      <c r="S21" s="572">
        <f>'Formato 7 b)'!E28</f>
        <v>0</v>
      </c>
      <c r="T21" s="572">
        <f>'Formato 7 b)'!F28</f>
        <v>0</v>
      </c>
      <c r="U21" s="572">
        <f>'Formato 7 b)'!G28</f>
        <v>0</v>
      </c>
    </row>
    <row r="22" spans="1:21" x14ac:dyDescent="0.25">
      <c r="A22" s="116" t="str">
        <f t="shared" si="0"/>
        <v>7,2,3,0,0,0,0</v>
      </c>
      <c r="B22" s="116">
        <v>7</v>
      </c>
      <c r="C22" s="116">
        <v>2</v>
      </c>
      <c r="D22" s="116">
        <v>3</v>
      </c>
      <c r="I22" s="116" t="s">
        <v>4185</v>
      </c>
      <c r="P22" s="572">
        <f>'Formato 7 b)'!B30</f>
        <v>0</v>
      </c>
      <c r="Q22" s="572">
        <f>'Formato 7 b)'!C30</f>
        <v>0</v>
      </c>
      <c r="R22" s="572">
        <f>'Formato 7 b)'!D30</f>
        <v>0</v>
      </c>
      <c r="S22" s="572">
        <f>'Formato 7 b)'!E30</f>
        <v>0</v>
      </c>
      <c r="T22" s="572">
        <f>'Formato 7 b)'!F30</f>
        <v>0</v>
      </c>
      <c r="U22" s="572">
        <f>'Formato 7 b)'!G30</f>
        <v>0</v>
      </c>
    </row>
  </sheetData>
  <sheetProtection algorithmName="SHA-512" hashValue="TMXg/huBkz9/ONd1PjKuZFE0q3xdgwmYyO02rcVBuxvwYOHRxyPa/CdtblcQ+vSRGwPSHsnIBSIll2CqVH+gmQ==" saltValue="tNZZX0yf8dq7XC0YJhoMSg==" spinCount="100000" sheet="1" objects="1" scenarios="1"/>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01393-33C9-4BC6-B365-AD22EAD9FCF5}">
  <sheetPr codeName="Sheet62">
    <pageSetUpPr fitToPage="1"/>
  </sheetPr>
  <dimension ref="A1:G47"/>
  <sheetViews>
    <sheetView showGridLines="0" zoomScale="90" zoomScaleNormal="90" workbookViewId="0">
      <selection activeCell="G14" sqref="G14"/>
    </sheetView>
  </sheetViews>
  <sheetFormatPr baseColWidth="10" defaultColWidth="0" defaultRowHeight="15" customHeight="1" zeroHeight="1" x14ac:dyDescent="0.25"/>
  <cols>
    <col min="1" max="1" width="102.83203125" style="116" customWidth="1"/>
    <col min="2" max="7" width="24.1640625" style="116" customWidth="1"/>
    <col min="8" max="16384" width="12.6640625" style="116" hidden="1"/>
  </cols>
  <sheetData>
    <row r="1" spans="1:7" s="589" customFormat="1" ht="37.5" customHeight="1" x14ac:dyDescent="0.2">
      <c r="A1" s="828" t="s">
        <v>4186</v>
      </c>
      <c r="B1" s="828"/>
      <c r="C1" s="828"/>
      <c r="D1" s="828"/>
      <c r="E1" s="828"/>
      <c r="F1" s="828"/>
      <c r="G1" s="828"/>
    </row>
    <row r="2" spans="1:7" x14ac:dyDescent="0.25">
      <c r="A2" s="810" t="str">
        <f>ENTIDAD</f>
        <v>Municipio de Irapuato, Gobierno del Estado de Guanajuato</v>
      </c>
      <c r="B2" s="811"/>
      <c r="C2" s="811"/>
      <c r="D2" s="811"/>
      <c r="E2" s="811"/>
      <c r="F2" s="811"/>
      <c r="G2" s="812"/>
    </row>
    <row r="3" spans="1:7" x14ac:dyDescent="0.25">
      <c r="A3" s="813" t="s">
        <v>4187</v>
      </c>
      <c r="B3" s="814"/>
      <c r="C3" s="814"/>
      <c r="D3" s="814"/>
      <c r="E3" s="814"/>
      <c r="F3" s="814"/>
      <c r="G3" s="815"/>
    </row>
    <row r="4" spans="1:7" x14ac:dyDescent="0.25">
      <c r="A4" s="819" t="s">
        <v>3549</v>
      </c>
      <c r="B4" s="820"/>
      <c r="C4" s="820"/>
      <c r="D4" s="820"/>
      <c r="E4" s="820"/>
      <c r="F4" s="820"/>
      <c r="G4" s="821"/>
    </row>
    <row r="5" spans="1:7" x14ac:dyDescent="0.25">
      <c r="A5" s="845" t="s">
        <v>4143</v>
      </c>
      <c r="B5" s="843" t="str">
        <f>ANIO5R</f>
        <v>2016 ¹ (c)</v>
      </c>
      <c r="C5" s="843" t="str">
        <f>ANIO4R</f>
        <v>2017 ¹ (c)</v>
      </c>
      <c r="D5" s="843" t="str">
        <f>ANIO3R</f>
        <v>2018 ¹ (c)</v>
      </c>
      <c r="E5" s="843" t="str">
        <f>ANIO2R</f>
        <v>2019 ¹ (c)</v>
      </c>
      <c r="F5" s="843" t="str">
        <f>ANIO1R</f>
        <v>2020 ¹ (c)</v>
      </c>
      <c r="G5" s="663">
        <f>ANIO_INFORME</f>
        <v>2021</v>
      </c>
    </row>
    <row r="6" spans="1:7" ht="32.1" customHeight="1" x14ac:dyDescent="0.25">
      <c r="A6" s="846"/>
      <c r="B6" s="844"/>
      <c r="C6" s="844"/>
      <c r="D6" s="844"/>
      <c r="E6" s="844"/>
      <c r="F6" s="844"/>
      <c r="G6" s="664" t="s">
        <v>4188</v>
      </c>
    </row>
    <row r="7" spans="1:7" x14ac:dyDescent="0.25">
      <c r="A7" s="620" t="s">
        <v>4189</v>
      </c>
      <c r="B7" s="640">
        <f>SUM(B8:B19)</f>
        <v>14513744.699999999</v>
      </c>
      <c r="C7" s="640">
        <f t="shared" ref="C7:G7" si="0">SUM(C8:C19)</f>
        <v>14324886.66</v>
      </c>
      <c r="D7" s="640">
        <f t="shared" si="0"/>
        <v>13190449.289999999</v>
      </c>
      <c r="E7" s="640">
        <f t="shared" si="0"/>
        <v>12727687.83</v>
      </c>
      <c r="F7" s="640">
        <f t="shared" si="0"/>
        <v>6958830.4700000007</v>
      </c>
      <c r="G7" s="640">
        <f t="shared" si="0"/>
        <v>4986350.37</v>
      </c>
    </row>
    <row r="8" spans="1:7" x14ac:dyDescent="0.25">
      <c r="A8" s="600" t="s">
        <v>4190</v>
      </c>
      <c r="B8" s="552"/>
      <c r="C8" s="552"/>
      <c r="D8" s="552"/>
      <c r="E8" s="552"/>
      <c r="F8" s="552"/>
      <c r="G8" s="552"/>
    </row>
    <row r="9" spans="1:7" x14ac:dyDescent="0.25">
      <c r="A9" s="600" t="s">
        <v>4191</v>
      </c>
      <c r="B9" s="552"/>
      <c r="C9" s="552"/>
      <c r="D9" s="552"/>
      <c r="E9" s="552"/>
      <c r="F9" s="552"/>
      <c r="G9" s="552"/>
    </row>
    <row r="10" spans="1:7" x14ac:dyDescent="0.25">
      <c r="A10" s="600" t="s">
        <v>4192</v>
      </c>
      <c r="B10" s="552"/>
      <c r="C10" s="552"/>
      <c r="D10" s="552"/>
      <c r="E10" s="552"/>
      <c r="F10" s="552"/>
      <c r="G10" s="552"/>
    </row>
    <row r="11" spans="1:7" x14ac:dyDescent="0.25">
      <c r="A11" s="600" t="s">
        <v>4193</v>
      </c>
      <c r="B11" s="552"/>
      <c r="C11" s="552"/>
      <c r="D11" s="552"/>
      <c r="E11" s="552"/>
      <c r="F11" s="552"/>
      <c r="G11" s="552"/>
    </row>
    <row r="12" spans="1:7" x14ac:dyDescent="0.25">
      <c r="A12" s="600" t="s">
        <v>4194</v>
      </c>
      <c r="B12" s="552"/>
      <c r="C12" s="552"/>
      <c r="D12" s="552">
        <v>1438671.43</v>
      </c>
      <c r="E12" s="552">
        <v>1160249.94</v>
      </c>
      <c r="F12" s="552">
        <v>479870.17</v>
      </c>
      <c r="G12" s="668">
        <v>537851.24</v>
      </c>
    </row>
    <row r="13" spans="1:7" x14ac:dyDescent="0.25">
      <c r="A13" s="665" t="s">
        <v>4195</v>
      </c>
      <c r="B13" s="552"/>
      <c r="C13" s="552"/>
      <c r="D13" s="552"/>
      <c r="E13" s="552"/>
      <c r="F13" s="552"/>
      <c r="G13" s="528"/>
    </row>
    <row r="14" spans="1:7" x14ac:dyDescent="0.25">
      <c r="A14" s="600" t="s">
        <v>4196</v>
      </c>
      <c r="B14" s="552">
        <v>14513744.699999999</v>
      </c>
      <c r="C14" s="552">
        <v>14324886.66</v>
      </c>
      <c r="D14" s="552">
        <v>11751777.859999999</v>
      </c>
      <c r="E14" s="552">
        <v>9943848.9600000009</v>
      </c>
      <c r="F14" s="552">
        <v>6090427.8200000003</v>
      </c>
      <c r="G14" s="668">
        <v>4448499.13</v>
      </c>
    </row>
    <row r="15" spans="1:7" x14ac:dyDescent="0.25">
      <c r="A15" s="600" t="s">
        <v>4197</v>
      </c>
      <c r="B15" s="552"/>
      <c r="C15" s="552"/>
      <c r="D15" s="552"/>
      <c r="E15" s="552"/>
      <c r="F15" s="552"/>
      <c r="G15" s="552"/>
    </row>
    <row r="16" spans="1:7" x14ac:dyDescent="0.25">
      <c r="A16" s="600" t="s">
        <v>4198</v>
      </c>
      <c r="B16" s="552"/>
      <c r="C16" s="552"/>
      <c r="D16" s="552"/>
      <c r="E16" s="552"/>
      <c r="F16" s="552"/>
      <c r="G16" s="552"/>
    </row>
    <row r="17" spans="1:7" x14ac:dyDescent="0.25">
      <c r="A17" s="600" t="s">
        <v>4199</v>
      </c>
      <c r="B17" s="552">
        <v>0</v>
      </c>
      <c r="C17" s="552"/>
      <c r="D17" s="552"/>
      <c r="E17" s="552">
        <v>1623588.93</v>
      </c>
      <c r="F17" s="552">
        <v>388532.47999999998</v>
      </c>
      <c r="G17" s="553"/>
    </row>
    <row r="18" spans="1:7" x14ac:dyDescent="0.25">
      <c r="A18" s="600" t="s">
        <v>4200</v>
      </c>
      <c r="B18" s="552"/>
      <c r="C18" s="552"/>
      <c r="D18" s="552"/>
      <c r="E18" s="552"/>
      <c r="F18" s="552"/>
      <c r="G18" s="552"/>
    </row>
    <row r="19" spans="1:7" x14ac:dyDescent="0.25">
      <c r="A19" s="600" t="s">
        <v>4201</v>
      </c>
      <c r="B19" s="552"/>
      <c r="C19" s="552"/>
      <c r="D19" s="552"/>
      <c r="E19" s="552"/>
      <c r="F19" s="552"/>
      <c r="G19" s="552"/>
    </row>
    <row r="20" spans="1:7" x14ac:dyDescent="0.25">
      <c r="A20" s="549"/>
      <c r="B20" s="549"/>
      <c r="C20" s="549"/>
      <c r="D20" s="549"/>
      <c r="E20" s="549"/>
      <c r="F20" s="549"/>
      <c r="G20" s="549"/>
    </row>
    <row r="21" spans="1:7" x14ac:dyDescent="0.25">
      <c r="A21" s="559" t="s">
        <v>4202</v>
      </c>
      <c r="B21" s="560">
        <f>SUM(B22:B26)</f>
        <v>0</v>
      </c>
      <c r="C21" s="560">
        <f t="shared" ref="C21:G21" si="1">SUM(C22:C26)</f>
        <v>0</v>
      </c>
      <c r="D21" s="560">
        <f t="shared" si="1"/>
        <v>0</v>
      </c>
      <c r="E21" s="560">
        <f t="shared" si="1"/>
        <v>0</v>
      </c>
      <c r="F21" s="560">
        <f t="shared" si="1"/>
        <v>0</v>
      </c>
      <c r="G21" s="560">
        <f t="shared" si="1"/>
        <v>0</v>
      </c>
    </row>
    <row r="22" spans="1:7" x14ac:dyDescent="0.25">
      <c r="A22" s="600" t="s">
        <v>4203</v>
      </c>
      <c r="B22" s="552"/>
      <c r="C22" s="552"/>
      <c r="D22" s="552"/>
      <c r="E22" s="552"/>
      <c r="F22" s="552"/>
      <c r="G22" s="552"/>
    </row>
    <row r="23" spans="1:7" x14ac:dyDescent="0.25">
      <c r="A23" s="600" t="s">
        <v>4204</v>
      </c>
      <c r="B23" s="552"/>
      <c r="C23" s="552"/>
      <c r="D23" s="552"/>
      <c r="E23" s="552"/>
      <c r="F23" s="552"/>
      <c r="G23" s="552"/>
    </row>
    <row r="24" spans="1:7" x14ac:dyDescent="0.25">
      <c r="A24" s="600" t="s">
        <v>4205</v>
      </c>
      <c r="B24" s="552"/>
      <c r="C24" s="552"/>
      <c r="D24" s="552"/>
      <c r="E24" s="552"/>
      <c r="F24" s="552"/>
      <c r="G24" s="552"/>
    </row>
    <row r="25" spans="1:7" x14ac:dyDescent="0.25">
      <c r="A25" s="600" t="s">
        <v>4206</v>
      </c>
      <c r="B25" s="552"/>
      <c r="C25" s="552"/>
      <c r="D25" s="552"/>
      <c r="E25" s="552">
        <v>0</v>
      </c>
      <c r="F25" s="552">
        <v>0</v>
      </c>
      <c r="G25" s="553">
        <v>0</v>
      </c>
    </row>
    <row r="26" spans="1:7" x14ac:dyDescent="0.25">
      <c r="A26" s="600" t="s">
        <v>4207</v>
      </c>
      <c r="B26" s="552"/>
      <c r="C26" s="552"/>
      <c r="D26" s="552"/>
      <c r="E26" s="552"/>
      <c r="F26" s="552"/>
      <c r="G26" s="552"/>
    </row>
    <row r="27" spans="1:7" x14ac:dyDescent="0.25">
      <c r="A27" s="549"/>
      <c r="B27" s="549"/>
      <c r="C27" s="549"/>
      <c r="D27" s="549"/>
      <c r="E27" s="549"/>
      <c r="F27" s="549"/>
      <c r="G27" s="549"/>
    </row>
    <row r="28" spans="1:7" x14ac:dyDescent="0.25">
      <c r="A28" s="559" t="s">
        <v>4208</v>
      </c>
      <c r="B28" s="560">
        <f>B29</f>
        <v>0</v>
      </c>
      <c r="C28" s="560">
        <f t="shared" ref="C28:G28" si="2">C29</f>
        <v>1780540.15</v>
      </c>
      <c r="D28" s="560">
        <f t="shared" si="2"/>
        <v>0</v>
      </c>
      <c r="E28" s="560">
        <f t="shared" si="2"/>
        <v>0</v>
      </c>
      <c r="F28" s="560">
        <f t="shared" si="2"/>
        <v>0</v>
      </c>
      <c r="G28" s="560">
        <f t="shared" si="2"/>
        <v>0</v>
      </c>
    </row>
    <row r="29" spans="1:7" x14ac:dyDescent="0.25">
      <c r="A29" s="600" t="s">
        <v>3913</v>
      </c>
      <c r="B29" s="552"/>
      <c r="C29" s="552">
        <v>1780540.15</v>
      </c>
      <c r="D29" s="552"/>
      <c r="E29" s="552"/>
      <c r="F29" s="552"/>
      <c r="G29" s="552"/>
    </row>
    <row r="30" spans="1:7" x14ac:dyDescent="0.25">
      <c r="A30" s="549"/>
      <c r="B30" s="549"/>
      <c r="C30" s="549"/>
      <c r="D30" s="549"/>
      <c r="E30" s="549"/>
      <c r="F30" s="549"/>
      <c r="G30" s="549"/>
    </row>
    <row r="31" spans="1:7" x14ac:dyDescent="0.25">
      <c r="A31" s="559" t="s">
        <v>4209</v>
      </c>
      <c r="B31" s="560">
        <f>B7+B21+B28</f>
        <v>14513744.699999999</v>
      </c>
      <c r="C31" s="560">
        <f t="shared" ref="C31:G31" si="3">C7+C21+C28</f>
        <v>16105426.810000001</v>
      </c>
      <c r="D31" s="560">
        <f t="shared" si="3"/>
        <v>13190449.289999999</v>
      </c>
      <c r="E31" s="560">
        <f t="shared" si="3"/>
        <v>12727687.83</v>
      </c>
      <c r="F31" s="560">
        <f t="shared" si="3"/>
        <v>6958830.4700000007</v>
      </c>
      <c r="G31" s="560">
        <f t="shared" si="3"/>
        <v>4986350.37</v>
      </c>
    </row>
    <row r="32" spans="1:7" x14ac:dyDescent="0.25">
      <c r="A32" s="549"/>
      <c r="B32" s="549"/>
      <c r="C32" s="549"/>
      <c r="D32" s="549"/>
      <c r="E32" s="549"/>
      <c r="F32" s="549"/>
      <c r="G32" s="549"/>
    </row>
    <row r="33" spans="1:7" x14ac:dyDescent="0.25">
      <c r="A33" s="559" t="s">
        <v>3915</v>
      </c>
      <c r="B33" s="549"/>
      <c r="C33" s="549"/>
      <c r="D33" s="549"/>
      <c r="E33" s="549"/>
      <c r="F33" s="549"/>
      <c r="G33" s="549"/>
    </row>
    <row r="34" spans="1:7" ht="30" x14ac:dyDescent="0.25">
      <c r="A34" s="666" t="s">
        <v>4157</v>
      </c>
      <c r="B34" s="552"/>
      <c r="C34" s="552"/>
      <c r="D34" s="552"/>
      <c r="E34" s="552"/>
      <c r="F34" s="552"/>
      <c r="G34" s="552"/>
    </row>
    <row r="35" spans="1:7" ht="30" x14ac:dyDescent="0.25">
      <c r="A35" s="666" t="s">
        <v>4210</v>
      </c>
      <c r="B35" s="552"/>
      <c r="C35" s="552"/>
      <c r="D35" s="552"/>
      <c r="E35" s="552"/>
      <c r="F35" s="552"/>
      <c r="G35" s="552"/>
    </row>
    <row r="36" spans="1:7" x14ac:dyDescent="0.25">
      <c r="A36" s="559" t="s">
        <v>4211</v>
      </c>
      <c r="B36" s="560">
        <f>B34+B35</f>
        <v>0</v>
      </c>
      <c r="C36" s="560">
        <f t="shared" ref="C36:G36" si="4">C34+C35</f>
        <v>0</v>
      </c>
      <c r="D36" s="560">
        <f t="shared" si="4"/>
        <v>0</v>
      </c>
      <c r="E36" s="560">
        <f t="shared" si="4"/>
        <v>0</v>
      </c>
      <c r="F36" s="560">
        <f t="shared" si="4"/>
        <v>0</v>
      </c>
      <c r="G36" s="560">
        <f t="shared" si="4"/>
        <v>0</v>
      </c>
    </row>
    <row r="37" spans="1:7" x14ac:dyDescent="0.25">
      <c r="A37" s="570"/>
      <c r="B37" s="570"/>
      <c r="C37" s="570"/>
      <c r="D37" s="570"/>
      <c r="E37" s="570"/>
      <c r="F37" s="570"/>
      <c r="G37" s="570"/>
    </row>
    <row r="38" spans="1:7" x14ac:dyDescent="0.25">
      <c r="A38" s="539"/>
    </row>
    <row r="39" spans="1:7" ht="15" customHeight="1" x14ac:dyDescent="0.25">
      <c r="A39" s="842" t="s">
        <v>4212</v>
      </c>
      <c r="B39" s="842"/>
      <c r="C39" s="842"/>
      <c r="D39" s="842"/>
      <c r="E39" s="842"/>
      <c r="F39" s="842"/>
      <c r="G39" s="842"/>
    </row>
    <row r="40" spans="1:7" ht="15" customHeight="1" x14ac:dyDescent="0.25">
      <c r="A40" s="842" t="s">
        <v>4213</v>
      </c>
      <c r="B40" s="842"/>
      <c r="C40" s="842"/>
      <c r="D40" s="842"/>
      <c r="E40" s="842"/>
      <c r="F40" s="842"/>
      <c r="G40" s="842"/>
    </row>
    <row r="41" spans="1:7" hidden="1" x14ac:dyDescent="0.25"/>
    <row r="42" spans="1:7" ht="15" hidden="1" customHeight="1" x14ac:dyDescent="0.25"/>
    <row r="43" spans="1:7" ht="15" hidden="1" customHeight="1" x14ac:dyDescent="0.25"/>
    <row r="44" spans="1:7" ht="15" hidden="1" customHeight="1" x14ac:dyDescent="0.25"/>
    <row r="45" spans="1:7" ht="15" hidden="1" customHeight="1" x14ac:dyDescent="0.25"/>
    <row r="46" spans="1:7" ht="15" hidden="1" customHeight="1" x14ac:dyDescent="0.25"/>
    <row r="47" spans="1:7" ht="15.75" hidden="1" customHeight="1" x14ac:dyDescent="0.25"/>
  </sheetData>
  <sheetProtection password="9DCF" sheet="1" objects="1" scenarios="1"/>
  <mergeCells count="12">
    <mergeCell ref="A40:G40"/>
    <mergeCell ref="A1:G1"/>
    <mergeCell ref="A2:G2"/>
    <mergeCell ref="A3:G3"/>
    <mergeCell ref="A4:G4"/>
    <mergeCell ref="A39:G39"/>
    <mergeCell ref="F5:F6"/>
    <mergeCell ref="E5:E6"/>
    <mergeCell ref="D5:D6"/>
    <mergeCell ref="C5:C6"/>
    <mergeCell ref="B5:B6"/>
    <mergeCell ref="A5:A6"/>
  </mergeCells>
  <dataValidations count="6">
    <dataValidation allowBlank="1" showInputMessage="1" showErrorMessage="1" prompt="Año 1 (c)" sqref="F5:F6" xr:uid="{00000000-0002-0000-4A00-000000000000}"/>
    <dataValidation allowBlank="1" showInputMessage="1" showErrorMessage="1" prompt="Año 2 (c)" sqref="E5:E6" xr:uid="{00000000-0002-0000-4A00-000001000000}"/>
    <dataValidation allowBlank="1" showInputMessage="1" showErrorMessage="1" prompt="Año 3 (c)" sqref="D5:D6" xr:uid="{00000000-0002-0000-4A00-000002000000}"/>
    <dataValidation allowBlank="1" showInputMessage="1" showErrorMessage="1" prompt="Año 4 (c)" sqref="C5:C6" xr:uid="{00000000-0002-0000-4A00-000003000000}"/>
    <dataValidation allowBlank="1" showInputMessage="1" showErrorMessage="1" prompt="Año 5 (c)" sqref="B5:B6" xr:uid="{00000000-0002-0000-4A00-000004000000}"/>
    <dataValidation type="decimal" allowBlank="1" showInputMessage="1" showErrorMessage="1" sqref="B7:G36" xr:uid="{00000000-0002-0000-4A00-000005000000}">
      <formula1>-1.79769313486231E+100</formula1>
      <formula2>1.79769313486231E+100</formula2>
    </dataValidation>
  </dataValidations>
  <pageMargins left="0.70866141732283472" right="0.70866141732283472" top="0.74803149606299213" bottom="0.74803149606299213" header="0.31496062992125984" footer="0.31496062992125984"/>
  <pageSetup paperSize="9" scale="61" orientation="landscape" r:id="rId1"/>
  <extLst>
    <ext xmlns:x14="http://schemas.microsoft.com/office/spreadsheetml/2009/9/main" uri="{CCE6A557-97BC-4b89-ADB6-D9C93CAAB3DF}">
      <x14:dataValidations xmlns:xm="http://schemas.microsoft.com/office/excel/2006/main" count="1">
        <x14:dataValidation type="decimal" allowBlank="1" showInputMessage="1" showErrorMessage="1" prompt="Año del Ejercicio Vigente (d)" xr:uid="{00000000-0002-0000-4A00-000006000000}">
          <x14:formula1>
            <xm:f>'Info General'!I1</xm:f>
          </x14:formula1>
          <x14:formula2>
            <xm:f>'Info General'!J1</xm:f>
          </x14:formula2>
          <xm:sqref>G5</xm:sqref>
        </x14:dataValidation>
      </x14:dataValidations>
    </ext>
  </extLst>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7B1ED-24CD-4B57-B485-AC0EAAA11C09}">
  <sheetPr codeName="Hoja23"/>
  <dimension ref="A1:U27"/>
  <sheetViews>
    <sheetView workbookViewId="0">
      <selection activeCell="A24" sqref="A24:XFD24"/>
    </sheetView>
  </sheetViews>
  <sheetFormatPr baseColWidth="10" defaultColWidth="13.33203125" defaultRowHeight="15" customHeight="1" x14ac:dyDescent="0.25"/>
  <cols>
    <col min="1" max="1" width="12.1640625" style="116" bestFit="1" customWidth="1"/>
    <col min="2" max="14" width="3.5" style="116" customWidth="1"/>
    <col min="15" max="15" width="68.1640625" style="116" customWidth="1"/>
    <col min="16" max="16" width="13.33203125" style="116" customWidth="1"/>
    <col min="17" max="17" width="14.83203125" style="116" customWidth="1"/>
    <col min="18" max="18" width="13.1640625" style="116" bestFit="1" customWidth="1"/>
    <col min="19" max="19" width="13.33203125" style="116" customWidth="1"/>
    <col min="20" max="20" width="12.83203125" style="116" bestFit="1" customWidth="1"/>
    <col min="21" max="21" width="11.6640625" style="116" bestFit="1" customWidth="1"/>
    <col min="22" max="22" width="24.1640625" style="116" bestFit="1" customWidth="1"/>
    <col min="23" max="23" width="17.5" style="116" bestFit="1" customWidth="1"/>
    <col min="24" max="24" width="31.83203125" style="116" bestFit="1" customWidth="1"/>
    <col min="25" max="25" width="18.6640625" style="116" bestFit="1" customWidth="1"/>
    <col min="26" max="26" width="13.33203125" style="116" customWidth="1"/>
    <col min="27" max="16384" width="13.33203125" style="116"/>
  </cols>
  <sheetData>
    <row r="1" spans="1:21" x14ac:dyDescent="0.25">
      <c r="A1" s="116" t="s">
        <v>3662</v>
      </c>
      <c r="B1" s="116" t="s">
        <v>3663</v>
      </c>
      <c r="C1" s="116" t="s">
        <v>3664</v>
      </c>
      <c r="D1" s="116" t="s">
        <v>3665</v>
      </c>
      <c r="E1" s="116" t="s">
        <v>3666</v>
      </c>
      <c r="F1" s="116" t="s">
        <v>3667</v>
      </c>
      <c r="G1" s="116" t="s">
        <v>3668</v>
      </c>
      <c r="H1" s="116" t="s">
        <v>3669</v>
      </c>
      <c r="I1" s="116" t="s">
        <v>3670</v>
      </c>
      <c r="P1" s="116" t="s">
        <v>4163</v>
      </c>
      <c r="Q1" s="116" t="s">
        <v>4162</v>
      </c>
      <c r="R1" s="116" t="s">
        <v>4161</v>
      </c>
      <c r="S1" s="116" t="s">
        <v>4160</v>
      </c>
      <c r="T1" s="116" t="s">
        <v>4159</v>
      </c>
      <c r="U1" s="116" t="s">
        <v>4214</v>
      </c>
    </row>
    <row r="2" spans="1:21" x14ac:dyDescent="0.25">
      <c r="A2" s="116" t="str">
        <f>IF(LEN(CLEAN(B2))=0,"0",B2)&amp;","&amp;IF(LEN(CLEAN(C2))=0,"0",C2)&amp;","&amp;IF(LEN(CLEAN(D2))=0,"0",D2)&amp;","&amp;IF(LEN(CLEAN(E2))=0,"0",E2)&amp;","&amp;IF(LEN(CLEAN(F2))=0,"0",F2)&amp;","&amp;IF(LEN(CLEAN(G2))=0,"0",G2)&amp;","&amp;IF(LEN(CLEAN(H2))=0,"0",H2)</f>
        <v>7,3,1,0,0,0,0</v>
      </c>
      <c r="B2" s="116">
        <v>7</v>
      </c>
      <c r="C2" s="116">
        <v>3</v>
      </c>
      <c r="D2" s="116">
        <v>1</v>
      </c>
      <c r="I2" s="116" t="s">
        <v>3825</v>
      </c>
      <c r="P2" s="572">
        <f>'Formato 7 c)'!B7</f>
        <v>14513744.699999999</v>
      </c>
      <c r="Q2" s="572">
        <f>'Formato 7 c)'!C7</f>
        <v>14324886.66</v>
      </c>
      <c r="R2" s="572">
        <f>'Formato 7 c)'!D7</f>
        <v>13190449.289999999</v>
      </c>
      <c r="S2" s="572">
        <f>'Formato 7 c)'!E7</f>
        <v>12727687.83</v>
      </c>
      <c r="T2" s="572">
        <f>'Formato 7 c)'!F7</f>
        <v>6958830.4700000007</v>
      </c>
      <c r="U2" s="572">
        <f>'Formato 7 c)'!G7</f>
        <v>4986350.37</v>
      </c>
    </row>
    <row r="3" spans="1:21" x14ac:dyDescent="0.25">
      <c r="A3" s="116" t="str">
        <f t="shared" ref="A3:A27" si="0">IF(LEN(CLEAN(B3))=0,"0",B3)&amp;","&amp;IF(LEN(CLEAN(C3))=0,"0",C3)&amp;","&amp;IF(LEN(CLEAN(D3))=0,"0",D3)&amp;","&amp;IF(LEN(CLEAN(E3))=0,"0",E3)&amp;","&amp;IF(LEN(CLEAN(F3))=0,"0",F3)&amp;","&amp;IF(LEN(CLEAN(G3))=0,"0",G3)&amp;","&amp;IF(LEN(CLEAN(H3))=0,"0",H3)</f>
        <v>7,3,1,0,0,0,0</v>
      </c>
      <c r="B3" s="116">
        <v>7</v>
      </c>
      <c r="C3" s="116">
        <v>3</v>
      </c>
      <c r="D3" s="116">
        <v>1</v>
      </c>
      <c r="J3" s="116" t="s">
        <v>1</v>
      </c>
      <c r="P3" s="572">
        <f>'Formato 7 c)'!B8</f>
        <v>0</v>
      </c>
      <c r="Q3" s="572">
        <f>'Formato 7 c)'!C8</f>
        <v>0</v>
      </c>
      <c r="R3" s="572">
        <f>'Formato 7 c)'!D8</f>
        <v>0</v>
      </c>
      <c r="S3" s="572">
        <f>'Formato 7 c)'!E8</f>
        <v>0</v>
      </c>
      <c r="T3" s="572">
        <f>'Formato 7 c)'!F8</f>
        <v>0</v>
      </c>
      <c r="U3" s="572">
        <f>'Formato 7 c)'!G8</f>
        <v>0</v>
      </c>
    </row>
    <row r="4" spans="1:21" x14ac:dyDescent="0.25">
      <c r="A4" s="116" t="str">
        <f t="shared" si="0"/>
        <v>7,3,1,0,0,0,0</v>
      </c>
      <c r="B4" s="116">
        <v>7</v>
      </c>
      <c r="C4" s="116">
        <v>3</v>
      </c>
      <c r="D4" s="116">
        <v>1</v>
      </c>
      <c r="J4" s="116" t="s">
        <v>35</v>
      </c>
      <c r="P4" s="572">
        <f>'Formato 7 c)'!B9</f>
        <v>0</v>
      </c>
      <c r="Q4" s="572">
        <f>'Formato 7 c)'!C9</f>
        <v>0</v>
      </c>
      <c r="R4" s="572">
        <f>'Formato 7 c)'!D9</f>
        <v>0</v>
      </c>
      <c r="S4" s="572">
        <f>'Formato 7 c)'!E9</f>
        <v>0</v>
      </c>
      <c r="T4" s="572">
        <f>'Formato 7 c)'!F9</f>
        <v>0</v>
      </c>
      <c r="U4" s="572">
        <f>'Formato 7 c)'!G9</f>
        <v>0</v>
      </c>
    </row>
    <row r="5" spans="1:21" x14ac:dyDescent="0.25">
      <c r="A5" s="116" t="str">
        <f t="shared" si="0"/>
        <v>7,3,1,0,0,0,0</v>
      </c>
      <c r="B5" s="116">
        <v>7</v>
      </c>
      <c r="C5" s="116">
        <v>3</v>
      </c>
      <c r="D5" s="116">
        <v>1</v>
      </c>
      <c r="J5" s="116" t="s">
        <v>11</v>
      </c>
      <c r="P5" s="572">
        <f>'Formato 7 c)'!B10</f>
        <v>0</v>
      </c>
      <c r="Q5" s="572">
        <f>'Formato 7 c)'!C10</f>
        <v>0</v>
      </c>
      <c r="R5" s="572">
        <f>'Formato 7 c)'!D10</f>
        <v>0</v>
      </c>
      <c r="S5" s="572">
        <f>'Formato 7 c)'!E10</f>
        <v>0</v>
      </c>
      <c r="T5" s="572">
        <f>'Formato 7 c)'!F10</f>
        <v>0</v>
      </c>
      <c r="U5" s="572">
        <f>'Formato 7 c)'!G10</f>
        <v>0</v>
      </c>
    </row>
    <row r="6" spans="1:21" x14ac:dyDescent="0.25">
      <c r="A6" s="116" t="str">
        <f t="shared" si="0"/>
        <v>7,3,1,0,0,0,0</v>
      </c>
      <c r="B6" s="116">
        <v>7</v>
      </c>
      <c r="C6" s="116">
        <v>3</v>
      </c>
      <c r="D6" s="116">
        <v>1</v>
      </c>
      <c r="J6" s="116" t="s">
        <v>2</v>
      </c>
      <c r="P6" s="572">
        <f>'Formato 7 c)'!B11</f>
        <v>0</v>
      </c>
      <c r="Q6" s="572">
        <f>'Formato 7 c)'!C11</f>
        <v>0</v>
      </c>
      <c r="R6" s="572">
        <f>'Formato 7 c)'!D11</f>
        <v>0</v>
      </c>
      <c r="S6" s="572">
        <f>'Formato 7 c)'!E11</f>
        <v>0</v>
      </c>
      <c r="T6" s="572">
        <f>'Formato 7 c)'!F11</f>
        <v>0</v>
      </c>
      <c r="U6" s="572">
        <f>'Formato 7 c)'!G11</f>
        <v>0</v>
      </c>
    </row>
    <row r="7" spans="1:21" x14ac:dyDescent="0.25">
      <c r="A7" s="116" t="str">
        <f t="shared" si="0"/>
        <v>7,3,1,0,0,0,0</v>
      </c>
      <c r="B7" s="116">
        <v>7</v>
      </c>
      <c r="C7" s="116">
        <v>3</v>
      </c>
      <c r="D7" s="116">
        <v>1</v>
      </c>
      <c r="J7" s="116" t="s">
        <v>47</v>
      </c>
      <c r="P7" s="572">
        <f>'Formato 7 c)'!B12</f>
        <v>0</v>
      </c>
      <c r="Q7" s="572">
        <f>'Formato 7 c)'!C12</f>
        <v>0</v>
      </c>
      <c r="R7" s="572">
        <f>'Formato 7 c)'!D12</f>
        <v>1438671.43</v>
      </c>
      <c r="S7" s="572">
        <f>'Formato 7 c)'!E12</f>
        <v>1160249.94</v>
      </c>
      <c r="T7" s="572">
        <f>'Formato 7 c)'!F12</f>
        <v>479870.17</v>
      </c>
      <c r="U7" s="572">
        <f>'Formato 7 c)'!G12</f>
        <v>537851.24</v>
      </c>
    </row>
    <row r="8" spans="1:21" x14ac:dyDescent="0.25">
      <c r="A8" s="116" t="str">
        <f t="shared" si="0"/>
        <v>7,3,1,0,0,0,0</v>
      </c>
      <c r="B8" s="116">
        <v>7</v>
      </c>
      <c r="C8" s="116">
        <v>3</v>
      </c>
      <c r="D8" s="116">
        <v>1</v>
      </c>
      <c r="J8" s="116" t="s">
        <v>48</v>
      </c>
      <c r="P8" s="572">
        <f>'Formato 7 c)'!B13</f>
        <v>0</v>
      </c>
      <c r="Q8" s="572">
        <f>'Formato 7 c)'!C13</f>
        <v>0</v>
      </c>
      <c r="R8" s="572">
        <f>'Formato 7 c)'!D13</f>
        <v>0</v>
      </c>
      <c r="S8" s="572">
        <f>'Formato 7 c)'!E13</f>
        <v>0</v>
      </c>
      <c r="T8" s="572">
        <f>'Formato 7 c)'!F13</f>
        <v>0</v>
      </c>
      <c r="U8" s="572">
        <f>'Formato 7 c)'!G13</f>
        <v>0</v>
      </c>
    </row>
    <row r="9" spans="1:21" x14ac:dyDescent="0.25">
      <c r="A9" s="116" t="str">
        <f t="shared" si="0"/>
        <v>7,3,1,0,0,0,0</v>
      </c>
      <c r="B9" s="116">
        <v>7</v>
      </c>
      <c r="C9" s="116">
        <v>3</v>
      </c>
      <c r="D9" s="116">
        <v>1</v>
      </c>
      <c r="J9" s="116" t="s">
        <v>866</v>
      </c>
      <c r="P9" s="572">
        <f>'Formato 7 c)'!B14</f>
        <v>14513744.699999999</v>
      </c>
      <c r="Q9" s="572">
        <f>'Formato 7 c)'!C14</f>
        <v>14324886.66</v>
      </c>
      <c r="R9" s="572">
        <f>'Formato 7 c)'!D14</f>
        <v>11751777.859999999</v>
      </c>
      <c r="S9" s="572">
        <f>'Formato 7 c)'!E14</f>
        <v>9943848.9600000009</v>
      </c>
      <c r="T9" s="572">
        <f>'Formato 7 c)'!F14</f>
        <v>6090427.8200000003</v>
      </c>
      <c r="U9" s="572">
        <f>'Formato 7 c)'!G14</f>
        <v>4448499.13</v>
      </c>
    </row>
    <row r="10" spans="1:21" x14ac:dyDescent="0.25">
      <c r="A10" s="116" t="str">
        <f t="shared" si="0"/>
        <v>7,3,1,0,0,0,0</v>
      </c>
      <c r="B10" s="116">
        <v>7</v>
      </c>
      <c r="C10" s="116">
        <v>3</v>
      </c>
      <c r="D10" s="116">
        <v>1</v>
      </c>
      <c r="J10" s="116" t="s">
        <v>3</v>
      </c>
      <c r="P10" s="572">
        <f>'Formato 7 c)'!B15</f>
        <v>0</v>
      </c>
      <c r="Q10" s="572">
        <f>'Formato 7 c)'!C15</f>
        <v>0</v>
      </c>
      <c r="R10" s="572">
        <f>'Formato 7 c)'!D15</f>
        <v>0</v>
      </c>
      <c r="S10" s="572">
        <f>'Formato 7 c)'!E15</f>
        <v>0</v>
      </c>
      <c r="T10" s="572">
        <f>'Formato 7 c)'!F15</f>
        <v>0</v>
      </c>
      <c r="U10" s="572">
        <f>'Formato 7 c)'!G15</f>
        <v>0</v>
      </c>
    </row>
    <row r="11" spans="1:21" x14ac:dyDescent="0.25">
      <c r="A11" s="116" t="str">
        <f t="shared" si="0"/>
        <v>7,3,1,0,0,0,0</v>
      </c>
      <c r="B11" s="116">
        <v>7</v>
      </c>
      <c r="C11" s="116">
        <v>3</v>
      </c>
      <c r="D11" s="116">
        <v>1</v>
      </c>
      <c r="J11" s="116" t="s">
        <v>421</v>
      </c>
      <c r="P11" s="572">
        <f>'Formato 7 c)'!B16</f>
        <v>0</v>
      </c>
      <c r="Q11" s="572">
        <f>'Formato 7 c)'!C16</f>
        <v>0</v>
      </c>
      <c r="R11" s="572">
        <f>'Formato 7 c)'!D16</f>
        <v>0</v>
      </c>
      <c r="S11" s="572">
        <f>'Formato 7 c)'!E16</f>
        <v>0</v>
      </c>
      <c r="T11" s="572">
        <f>'Formato 7 c)'!F16</f>
        <v>0</v>
      </c>
      <c r="U11" s="572">
        <f>'Formato 7 c)'!G16</f>
        <v>0</v>
      </c>
    </row>
    <row r="12" spans="1:21" x14ac:dyDescent="0.25">
      <c r="A12" s="116" t="str">
        <f t="shared" si="0"/>
        <v>7,3,1,0,0,0,0</v>
      </c>
      <c r="B12" s="116">
        <v>7</v>
      </c>
      <c r="C12" s="116">
        <v>3</v>
      </c>
      <c r="D12" s="116">
        <v>1</v>
      </c>
      <c r="J12" s="116" t="s">
        <v>4215</v>
      </c>
      <c r="P12" s="572">
        <f>'Formato 7 c)'!B17</f>
        <v>0</v>
      </c>
      <c r="Q12" s="572">
        <f>'Formato 7 c)'!C17</f>
        <v>0</v>
      </c>
      <c r="R12" s="572">
        <f>'Formato 7 c)'!D17</f>
        <v>0</v>
      </c>
      <c r="S12" s="572">
        <f>'Formato 7 c)'!E17</f>
        <v>1623588.93</v>
      </c>
      <c r="T12" s="572">
        <f>'Formato 7 c)'!F17</f>
        <v>388532.47999999998</v>
      </c>
      <c r="U12" s="572">
        <f>'Formato 7 c)'!G17</f>
        <v>0</v>
      </c>
    </row>
    <row r="13" spans="1:21" x14ac:dyDescent="0.25">
      <c r="A13" s="116" t="str">
        <f t="shared" si="0"/>
        <v>7,3,1,0,0,0,0</v>
      </c>
      <c r="B13" s="116">
        <v>7</v>
      </c>
      <c r="C13" s="116">
        <v>3</v>
      </c>
      <c r="D13" s="116">
        <v>1</v>
      </c>
      <c r="J13" s="116" t="s">
        <v>5</v>
      </c>
      <c r="P13" s="572">
        <f>'Formato 7 c)'!B18</f>
        <v>0</v>
      </c>
      <c r="Q13" s="572">
        <f>'Formato 7 c)'!C18</f>
        <v>0</v>
      </c>
      <c r="R13" s="572">
        <f>'Formato 7 c)'!D18</f>
        <v>0</v>
      </c>
      <c r="S13" s="572">
        <f>'Formato 7 c)'!E18</f>
        <v>0</v>
      </c>
      <c r="T13" s="572">
        <f>'Formato 7 c)'!F18</f>
        <v>0</v>
      </c>
      <c r="U13" s="572">
        <f>'Formato 7 c)'!G18</f>
        <v>0</v>
      </c>
    </row>
    <row r="14" spans="1:21" x14ac:dyDescent="0.25">
      <c r="A14" s="116" t="str">
        <f t="shared" si="0"/>
        <v>7,3,1,0,0,0,0</v>
      </c>
      <c r="B14" s="116">
        <v>7</v>
      </c>
      <c r="C14" s="116">
        <v>3</v>
      </c>
      <c r="D14" s="116">
        <v>1</v>
      </c>
      <c r="J14" s="116" t="s">
        <v>3944</v>
      </c>
      <c r="P14" s="572">
        <f>'Formato 7 c)'!B19</f>
        <v>0</v>
      </c>
      <c r="Q14" s="572">
        <f>'Formato 7 c)'!C19</f>
        <v>0</v>
      </c>
      <c r="R14" s="572">
        <f>'Formato 7 c)'!D19</f>
        <v>0</v>
      </c>
      <c r="S14" s="572">
        <f>'Formato 7 c)'!E19</f>
        <v>0</v>
      </c>
      <c r="T14" s="572">
        <f>'Formato 7 c)'!F19</f>
        <v>0</v>
      </c>
      <c r="U14" s="572">
        <f>'Formato 7 c)'!G19</f>
        <v>0</v>
      </c>
    </row>
    <row r="15" spans="1:21" x14ac:dyDescent="0.25">
      <c r="A15" s="116" t="str">
        <f t="shared" si="0"/>
        <v>7,3,2,0,0,0,0</v>
      </c>
      <c r="B15" s="116">
        <v>7</v>
      </c>
      <c r="C15" s="116">
        <v>3</v>
      </c>
      <c r="D15" s="116">
        <v>2</v>
      </c>
      <c r="I15" s="116" t="s">
        <v>3826</v>
      </c>
      <c r="P15" s="572">
        <f>'Formato 7 c)'!B21</f>
        <v>0</v>
      </c>
      <c r="Q15" s="572">
        <f>'Formato 7 c)'!C21</f>
        <v>0</v>
      </c>
      <c r="R15" s="572">
        <f>'Formato 7 c)'!D21</f>
        <v>0</v>
      </c>
      <c r="S15" s="572">
        <f>'Formato 7 c)'!E21</f>
        <v>0</v>
      </c>
      <c r="T15" s="572">
        <f>'Formato 7 c)'!F21</f>
        <v>0</v>
      </c>
      <c r="U15" s="572">
        <f>'Formato 7 c)'!G21</f>
        <v>0</v>
      </c>
    </row>
    <row r="16" spans="1:21" x14ac:dyDescent="0.25">
      <c r="A16" s="116" t="str">
        <f t="shared" si="0"/>
        <v>7,3,2,0,0,0,0</v>
      </c>
      <c r="B16" s="116">
        <v>7</v>
      </c>
      <c r="C16" s="116">
        <v>3</v>
      </c>
      <c r="D16" s="116">
        <v>2</v>
      </c>
      <c r="J16" s="116" t="s">
        <v>4</v>
      </c>
      <c r="P16" s="572">
        <f>'Formato 7 c)'!B22</f>
        <v>0</v>
      </c>
      <c r="Q16" s="572">
        <f>'Formato 7 c)'!C22</f>
        <v>0</v>
      </c>
      <c r="R16" s="572">
        <f>'Formato 7 c)'!D22</f>
        <v>0</v>
      </c>
      <c r="S16" s="572">
        <f>'Formato 7 c)'!E22</f>
        <v>0</v>
      </c>
      <c r="T16" s="572">
        <f>'Formato 7 c)'!F22</f>
        <v>0</v>
      </c>
      <c r="U16" s="572">
        <f>'Formato 7 c)'!G22</f>
        <v>0</v>
      </c>
    </row>
    <row r="17" spans="1:21" x14ac:dyDescent="0.25">
      <c r="A17" s="116" t="str">
        <f t="shared" si="0"/>
        <v>7,3,2,0,0,0,0</v>
      </c>
      <c r="B17" s="116">
        <v>7</v>
      </c>
      <c r="C17" s="116">
        <v>3</v>
      </c>
      <c r="D17" s="116">
        <v>2</v>
      </c>
      <c r="J17" s="116" t="s">
        <v>5</v>
      </c>
      <c r="P17" s="572">
        <f>'Formato 7 c)'!B23</f>
        <v>0</v>
      </c>
      <c r="Q17" s="572">
        <f>'Formato 7 c)'!C23</f>
        <v>0</v>
      </c>
      <c r="R17" s="572">
        <f>'Formato 7 c)'!D23</f>
        <v>0</v>
      </c>
      <c r="S17" s="572">
        <f>'Formato 7 c)'!E23</f>
        <v>0</v>
      </c>
      <c r="T17" s="572">
        <f>'Formato 7 c)'!F23</f>
        <v>0</v>
      </c>
      <c r="U17" s="572">
        <f>'Formato 7 c)'!G23</f>
        <v>0</v>
      </c>
    </row>
    <row r="18" spans="1:21" x14ac:dyDescent="0.25">
      <c r="A18" s="116" t="str">
        <f t="shared" si="0"/>
        <v>7,3,2,0,0,0,0</v>
      </c>
      <c r="B18" s="116">
        <v>7</v>
      </c>
      <c r="C18" s="116">
        <v>3</v>
      </c>
      <c r="D18" s="116">
        <v>2</v>
      </c>
      <c r="J18" s="116" t="s">
        <v>441</v>
      </c>
      <c r="P18" s="572">
        <f>'Formato 7 c)'!B24</f>
        <v>0</v>
      </c>
      <c r="Q18" s="572">
        <f>'Formato 7 c)'!C24</f>
        <v>0</v>
      </c>
      <c r="R18" s="572">
        <f>'Formato 7 c)'!D24</f>
        <v>0</v>
      </c>
      <c r="S18" s="572">
        <f>'Formato 7 c)'!E24</f>
        <v>0</v>
      </c>
      <c r="T18" s="572">
        <f>'Formato 7 c)'!F24</f>
        <v>0</v>
      </c>
      <c r="U18" s="572">
        <f>'Formato 7 c)'!G24</f>
        <v>0</v>
      </c>
    </row>
    <row r="19" spans="1:21" x14ac:dyDescent="0.25">
      <c r="A19" s="116" t="str">
        <f t="shared" si="0"/>
        <v>7,3,2,0,0,0,0</v>
      </c>
      <c r="B19" s="116">
        <v>7</v>
      </c>
      <c r="C19" s="116">
        <v>3</v>
      </c>
      <c r="D19" s="116">
        <v>2</v>
      </c>
      <c r="J19" s="116" t="s">
        <v>3958</v>
      </c>
      <c r="P19" s="572">
        <f>'Formato 7 c)'!B25</f>
        <v>0</v>
      </c>
      <c r="Q19" s="572">
        <f>'Formato 7 c)'!C25</f>
        <v>0</v>
      </c>
      <c r="R19" s="572">
        <f>'Formato 7 c)'!D25</f>
        <v>0</v>
      </c>
      <c r="S19" s="572">
        <f>'Formato 7 c)'!E25</f>
        <v>0</v>
      </c>
      <c r="T19" s="572">
        <f>'Formato 7 c)'!F25</f>
        <v>0</v>
      </c>
      <c r="U19" s="572">
        <f>'Formato 7 c)'!G25</f>
        <v>0</v>
      </c>
    </row>
    <row r="20" spans="1:21" x14ac:dyDescent="0.25">
      <c r="A20" s="116" t="str">
        <f t="shared" si="0"/>
        <v>7,3,2,0,0,0,0</v>
      </c>
      <c r="B20" s="116">
        <v>7</v>
      </c>
      <c r="C20" s="116">
        <v>3</v>
      </c>
      <c r="D20" s="116">
        <v>2</v>
      </c>
      <c r="J20" s="116" t="s">
        <v>3959</v>
      </c>
      <c r="P20" s="572">
        <f>'Formato 7 c)'!B26</f>
        <v>0</v>
      </c>
      <c r="Q20" s="572">
        <f>'Formato 7 c)'!C26</f>
        <v>0</v>
      </c>
      <c r="R20" s="572">
        <f>'Formato 7 c)'!D26</f>
        <v>0</v>
      </c>
      <c r="S20" s="572">
        <f>'Formato 7 c)'!E26</f>
        <v>0</v>
      </c>
      <c r="T20" s="572">
        <f>'Formato 7 c)'!F26</f>
        <v>0</v>
      </c>
      <c r="U20" s="572">
        <f>'Formato 7 c)'!G26</f>
        <v>0</v>
      </c>
    </row>
    <row r="21" spans="1:21" x14ac:dyDescent="0.25">
      <c r="A21" s="116" t="str">
        <f t="shared" si="0"/>
        <v>7,3,3,0,0,0,0</v>
      </c>
      <c r="B21" s="116">
        <v>7</v>
      </c>
      <c r="C21" s="116">
        <v>3</v>
      </c>
      <c r="D21" s="116">
        <v>3</v>
      </c>
      <c r="I21" s="116" t="s">
        <v>621</v>
      </c>
      <c r="P21" s="572">
        <f>'Formato 7 c)'!B28</f>
        <v>0</v>
      </c>
      <c r="Q21" s="572">
        <f>'Formato 7 c)'!C28</f>
        <v>1780540.15</v>
      </c>
      <c r="R21" s="572">
        <f>'Formato 7 c)'!D28</f>
        <v>0</v>
      </c>
      <c r="S21" s="572">
        <f>'Formato 7 c)'!E28</f>
        <v>0</v>
      </c>
      <c r="T21" s="572">
        <f>'Formato 7 c)'!F28</f>
        <v>0</v>
      </c>
      <c r="U21" s="572">
        <f>'Formato 7 c)'!G28</f>
        <v>0</v>
      </c>
    </row>
    <row r="22" spans="1:21" x14ac:dyDescent="0.25">
      <c r="A22" s="116" t="str">
        <f t="shared" si="0"/>
        <v>7,3,3,0,0,0,0</v>
      </c>
      <c r="B22" s="116">
        <v>7</v>
      </c>
      <c r="C22" s="116">
        <v>3</v>
      </c>
      <c r="D22" s="116">
        <v>3</v>
      </c>
      <c r="J22" s="116" t="s">
        <v>621</v>
      </c>
      <c r="P22" s="572">
        <f>'Formato 7 c)'!B29</f>
        <v>0</v>
      </c>
      <c r="Q22" s="572">
        <f>'Formato 7 c)'!C29</f>
        <v>1780540.15</v>
      </c>
      <c r="R22" s="572">
        <f>'Formato 7 c)'!D29</f>
        <v>0</v>
      </c>
      <c r="S22" s="572">
        <f>'Formato 7 c)'!E29</f>
        <v>0</v>
      </c>
      <c r="T22" s="572">
        <f>'Formato 7 c)'!F29</f>
        <v>0</v>
      </c>
      <c r="U22" s="572">
        <f>'Formato 7 c)'!G29</f>
        <v>0</v>
      </c>
    </row>
    <row r="23" spans="1:21" x14ac:dyDescent="0.25">
      <c r="A23" s="116" t="str">
        <f t="shared" si="0"/>
        <v>7,3,4,0,0,0,0</v>
      </c>
      <c r="B23" s="116">
        <v>7</v>
      </c>
      <c r="C23" s="116">
        <v>3</v>
      </c>
      <c r="D23" s="116">
        <v>4</v>
      </c>
      <c r="I23" s="116" t="s">
        <v>4216</v>
      </c>
      <c r="P23" s="572">
        <f>'Formato 7 c)'!B31</f>
        <v>14513744.699999999</v>
      </c>
      <c r="Q23" s="572">
        <f>'Formato 7 c)'!C31</f>
        <v>16105426.810000001</v>
      </c>
      <c r="R23" s="572">
        <f>'Formato 7 c)'!D31</f>
        <v>13190449.289999999</v>
      </c>
      <c r="S23" s="572">
        <f>'Formato 7 c)'!E31</f>
        <v>12727687.83</v>
      </c>
      <c r="T23" s="572">
        <f>'Formato 7 c)'!F31</f>
        <v>6958830.4700000007</v>
      </c>
      <c r="U23" s="572">
        <f>'Formato 7 c)'!G31</f>
        <v>4986350.37</v>
      </c>
    </row>
    <row r="24" spans="1:21" x14ac:dyDescent="0.25">
      <c r="A24" s="116" t="str">
        <f t="shared" si="0"/>
        <v>7,3,5,0,0,0,0</v>
      </c>
      <c r="B24" s="116">
        <v>7</v>
      </c>
      <c r="C24" s="116">
        <v>3</v>
      </c>
      <c r="D24" s="116">
        <v>5</v>
      </c>
      <c r="I24" s="116" t="s">
        <v>3915</v>
      </c>
      <c r="P24" s="572">
        <f>'Formato 7 c)'!B33</f>
        <v>0</v>
      </c>
      <c r="Q24" s="572">
        <f>'Formato 7 c)'!C33</f>
        <v>0</v>
      </c>
      <c r="R24" s="572">
        <f>'Formato 7 c)'!D33</f>
        <v>0</v>
      </c>
      <c r="S24" s="572">
        <f>'Formato 7 c)'!E33</f>
        <v>0</v>
      </c>
      <c r="T24" s="572">
        <f>'Formato 7 c)'!F33</f>
        <v>0</v>
      </c>
      <c r="U24" s="572">
        <f>'Formato 7 c)'!G33</f>
        <v>0</v>
      </c>
    </row>
    <row r="25" spans="1:21" x14ac:dyDescent="0.25">
      <c r="A25" s="116" t="str">
        <f t="shared" si="0"/>
        <v>7,3,5,0,0,0,0</v>
      </c>
      <c r="B25" s="116">
        <v>7</v>
      </c>
      <c r="C25" s="116">
        <v>3</v>
      </c>
      <c r="D25" s="116">
        <v>5</v>
      </c>
      <c r="J25" s="116" t="s">
        <v>4168</v>
      </c>
      <c r="P25" s="572">
        <f>'Formato 7 c)'!B34</f>
        <v>0</v>
      </c>
      <c r="Q25" s="572">
        <f>'Formato 7 c)'!C34</f>
        <v>0</v>
      </c>
      <c r="R25" s="572">
        <f>'Formato 7 c)'!D34</f>
        <v>0</v>
      </c>
      <c r="S25" s="572">
        <f>'Formato 7 c)'!E34</f>
        <v>0</v>
      </c>
      <c r="T25" s="572">
        <f>'Formato 7 c)'!F34</f>
        <v>0</v>
      </c>
      <c r="U25" s="572">
        <f>'Formato 7 c)'!G34</f>
        <v>0</v>
      </c>
    </row>
    <row r="26" spans="1:21" x14ac:dyDescent="0.25">
      <c r="A26" s="116" t="str">
        <f t="shared" si="0"/>
        <v>7,3,5,0,0,0,0</v>
      </c>
      <c r="B26" s="116">
        <v>7</v>
      </c>
      <c r="C26" s="116">
        <v>3</v>
      </c>
      <c r="D26" s="116">
        <v>5</v>
      </c>
      <c r="J26" s="116" t="s">
        <v>4217</v>
      </c>
      <c r="P26" s="572">
        <f>'Formato 7 c)'!B35</f>
        <v>0</v>
      </c>
      <c r="Q26" s="572">
        <f>'Formato 7 c)'!C35</f>
        <v>0</v>
      </c>
      <c r="R26" s="572">
        <f>'Formato 7 c)'!D35</f>
        <v>0</v>
      </c>
      <c r="S26" s="572">
        <f>'Formato 7 c)'!E35</f>
        <v>0</v>
      </c>
      <c r="T26" s="572">
        <f>'Formato 7 c)'!F35</f>
        <v>0</v>
      </c>
      <c r="U26" s="572">
        <f>'Formato 7 c)'!G35</f>
        <v>0</v>
      </c>
    </row>
    <row r="27" spans="1:21" x14ac:dyDescent="0.25">
      <c r="A27" s="116" t="str">
        <f t="shared" si="0"/>
        <v>7,3,5,0,0,0,0</v>
      </c>
      <c r="B27" s="116">
        <v>7</v>
      </c>
      <c r="C27" s="116">
        <v>3</v>
      </c>
      <c r="D27" s="116">
        <v>5</v>
      </c>
      <c r="J27" s="116" t="s">
        <v>757</v>
      </c>
      <c r="P27" s="572">
        <f>'Formato 7 c)'!B36</f>
        <v>0</v>
      </c>
      <c r="Q27" s="572">
        <f>'Formato 7 c)'!C36</f>
        <v>0</v>
      </c>
      <c r="R27" s="572">
        <f>'Formato 7 c)'!D36</f>
        <v>0</v>
      </c>
      <c r="S27" s="572">
        <f>'Formato 7 c)'!E36</f>
        <v>0</v>
      </c>
      <c r="T27" s="572">
        <f>'Formato 7 c)'!F36</f>
        <v>0</v>
      </c>
      <c r="U27" s="572">
        <f>'Formato 7 c)'!G36</f>
        <v>0</v>
      </c>
    </row>
  </sheetData>
  <sheetProtection algorithmName="SHA-512" hashValue="5s80qCxxKeG3CLHZTr32sE1Lwu+sPHKGIesiqNJNaNW1H6YopaG75Y4r0Li+tdq7MgRevWiPdhPQoQ+zgQ5lRg==" saltValue="WSmwNq5kXYKyV30pZQ4swg==" spinCount="100000" sheet="1" objects="1" scenarios="1"/>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2B529-9DCC-40C5-B86E-2F7A149144A1}">
  <sheetPr codeName="Sheet64">
    <pageSetUpPr fitToPage="1"/>
  </sheetPr>
  <dimension ref="A1:G33"/>
  <sheetViews>
    <sheetView showGridLines="0" zoomScale="90" zoomScaleNormal="90" workbookViewId="0">
      <selection activeCell="G11" sqref="G11"/>
    </sheetView>
  </sheetViews>
  <sheetFormatPr baseColWidth="10" defaultColWidth="0" defaultRowHeight="15" customHeight="1" zeroHeight="1" x14ac:dyDescent="0.25"/>
  <cols>
    <col min="1" max="1" width="81" style="116" customWidth="1"/>
    <col min="2" max="7" width="24.1640625" style="116" customWidth="1"/>
    <col min="8" max="16384" width="12.6640625" style="116" hidden="1"/>
  </cols>
  <sheetData>
    <row r="1" spans="1:7" s="589" customFormat="1" ht="37.5" customHeight="1" x14ac:dyDescent="0.2">
      <c r="A1" s="828" t="s">
        <v>4218</v>
      </c>
      <c r="B1" s="828"/>
      <c r="C1" s="828"/>
      <c r="D1" s="828"/>
      <c r="E1" s="828"/>
      <c r="F1" s="828"/>
      <c r="G1" s="828"/>
    </row>
    <row r="2" spans="1:7" x14ac:dyDescent="0.25">
      <c r="A2" s="810" t="str">
        <f>ENTIDAD</f>
        <v>Municipio de Irapuato, Gobierno del Estado de Guanajuato</v>
      </c>
      <c r="B2" s="811"/>
      <c r="C2" s="811"/>
      <c r="D2" s="811"/>
      <c r="E2" s="811"/>
      <c r="F2" s="811"/>
      <c r="G2" s="812"/>
    </row>
    <row r="3" spans="1:7" x14ac:dyDescent="0.25">
      <c r="A3" s="813" t="s">
        <v>4219</v>
      </c>
      <c r="B3" s="814"/>
      <c r="C3" s="814"/>
      <c r="D3" s="814"/>
      <c r="E3" s="814"/>
      <c r="F3" s="814"/>
      <c r="G3" s="815"/>
    </row>
    <row r="4" spans="1:7" x14ac:dyDescent="0.25">
      <c r="A4" s="819" t="s">
        <v>3549</v>
      </c>
      <c r="B4" s="820"/>
      <c r="C4" s="820"/>
      <c r="D4" s="820"/>
      <c r="E4" s="820"/>
      <c r="F4" s="820"/>
      <c r="G4" s="821"/>
    </row>
    <row r="5" spans="1:7" x14ac:dyDescent="0.25">
      <c r="A5" s="847" t="s">
        <v>4171</v>
      </c>
      <c r="B5" s="843" t="str">
        <f>ANIO5R</f>
        <v>2016 ¹ (c)</v>
      </c>
      <c r="C5" s="843" t="str">
        <f>ANIO4R</f>
        <v>2017 ¹ (c)</v>
      </c>
      <c r="D5" s="843" t="str">
        <f>ANIO3R</f>
        <v>2018 ¹ (c)</v>
      </c>
      <c r="E5" s="843" t="str">
        <f>ANIO2R</f>
        <v>2019 ¹ (c)</v>
      </c>
      <c r="F5" s="843" t="str">
        <f>ANIO1R</f>
        <v>2020 ¹ (c)</v>
      </c>
      <c r="G5" s="663">
        <f>ANIO_INFORME</f>
        <v>2021</v>
      </c>
    </row>
    <row r="6" spans="1:7" ht="32.1" customHeight="1" x14ac:dyDescent="0.25">
      <c r="A6" s="848"/>
      <c r="B6" s="844"/>
      <c r="C6" s="844"/>
      <c r="D6" s="844"/>
      <c r="E6" s="844"/>
      <c r="F6" s="844"/>
      <c r="G6" s="664" t="s">
        <v>4220</v>
      </c>
    </row>
    <row r="7" spans="1:7" x14ac:dyDescent="0.25">
      <c r="A7" s="620" t="s">
        <v>4221</v>
      </c>
      <c r="B7" s="640">
        <f>SUM(B8:B16)</f>
        <v>18635690.52</v>
      </c>
      <c r="C7" s="640">
        <f t="shared" ref="C7:G7" si="0">SUM(C8:C16)</f>
        <v>35121100</v>
      </c>
      <c r="D7" s="640">
        <f t="shared" si="0"/>
        <v>512272.39</v>
      </c>
      <c r="E7" s="640">
        <f t="shared" si="0"/>
        <v>512272.39</v>
      </c>
      <c r="F7" s="640">
        <f t="shared" si="0"/>
        <v>9836921.8099999987</v>
      </c>
      <c r="G7" s="640">
        <f t="shared" si="0"/>
        <v>8818431.129999999</v>
      </c>
    </row>
    <row r="8" spans="1:7" x14ac:dyDescent="0.25">
      <c r="A8" s="600" t="s">
        <v>4173</v>
      </c>
      <c r="B8" s="552">
        <v>0</v>
      </c>
      <c r="C8" s="552">
        <v>7985534.2000000002</v>
      </c>
      <c r="D8" s="552">
        <v>436592.14</v>
      </c>
      <c r="E8" s="552">
        <v>436592.14</v>
      </c>
      <c r="F8" s="553">
        <v>6317689.21</v>
      </c>
      <c r="G8" s="553">
        <v>7016777.5800000001</v>
      </c>
    </row>
    <row r="9" spans="1:7" x14ac:dyDescent="0.25">
      <c r="A9" s="600" t="s">
        <v>4174</v>
      </c>
      <c r="B9" s="552">
        <v>0</v>
      </c>
      <c r="C9" s="552">
        <v>376500</v>
      </c>
      <c r="D9" s="552">
        <v>10000</v>
      </c>
      <c r="E9" s="552">
        <v>10000</v>
      </c>
      <c r="F9" s="553">
        <v>146160.68</v>
      </c>
      <c r="G9" s="553">
        <v>150877.31</v>
      </c>
    </row>
    <row r="10" spans="1:7" x14ac:dyDescent="0.25">
      <c r="A10" s="600" t="s">
        <v>4175</v>
      </c>
      <c r="B10" s="552">
        <v>0</v>
      </c>
      <c r="C10" s="552">
        <v>1895300</v>
      </c>
      <c r="D10" s="552">
        <v>58936.25</v>
      </c>
      <c r="E10" s="552">
        <v>58936.25</v>
      </c>
      <c r="F10" s="553">
        <v>661343.01</v>
      </c>
      <c r="G10" s="553">
        <v>746153.8</v>
      </c>
    </row>
    <row r="11" spans="1:7" x14ac:dyDescent="0.25">
      <c r="A11" s="600" t="s">
        <v>4176</v>
      </c>
      <c r="B11" s="552">
        <v>0</v>
      </c>
      <c r="C11" s="552">
        <v>0</v>
      </c>
      <c r="D11" s="552">
        <v>0</v>
      </c>
      <c r="E11" s="552">
        <v>0</v>
      </c>
      <c r="F11" s="552"/>
      <c r="G11" s="552"/>
    </row>
    <row r="12" spans="1:7" x14ac:dyDescent="0.25">
      <c r="A12" s="600" t="s">
        <v>4177</v>
      </c>
      <c r="B12" s="552">
        <v>0</v>
      </c>
      <c r="C12" s="552">
        <v>108000</v>
      </c>
      <c r="D12" s="552">
        <v>6744</v>
      </c>
      <c r="E12" s="552">
        <v>6744</v>
      </c>
      <c r="F12" s="553">
        <v>25643.1</v>
      </c>
      <c r="G12" s="553"/>
    </row>
    <row r="13" spans="1:7" x14ac:dyDescent="0.25">
      <c r="A13" s="600" t="s">
        <v>4178</v>
      </c>
      <c r="B13" s="552">
        <v>0</v>
      </c>
      <c r="C13" s="552">
        <v>23755765.800000001</v>
      </c>
      <c r="D13" s="552">
        <v>0</v>
      </c>
      <c r="E13" s="552">
        <v>0</v>
      </c>
      <c r="F13" s="553">
        <v>2686085.81</v>
      </c>
      <c r="G13" s="553">
        <v>904622.44</v>
      </c>
    </row>
    <row r="14" spans="1:7" x14ac:dyDescent="0.25">
      <c r="A14" s="600" t="s">
        <v>4179</v>
      </c>
      <c r="B14" s="552">
        <v>0</v>
      </c>
      <c r="C14" s="552">
        <v>1000000</v>
      </c>
      <c r="D14" s="552">
        <v>0</v>
      </c>
      <c r="E14" s="552">
        <v>0</v>
      </c>
      <c r="F14" s="553">
        <v>0</v>
      </c>
      <c r="G14" s="553"/>
    </row>
    <row r="15" spans="1:7" x14ac:dyDescent="0.25">
      <c r="A15" s="600" t="s">
        <v>4180</v>
      </c>
      <c r="B15" s="552">
        <v>0</v>
      </c>
      <c r="C15" s="552">
        <v>0</v>
      </c>
      <c r="D15" s="552">
        <v>0</v>
      </c>
      <c r="E15" s="552">
        <v>0</v>
      </c>
      <c r="F15" s="552"/>
      <c r="G15" s="552"/>
    </row>
    <row r="16" spans="1:7" x14ac:dyDescent="0.25">
      <c r="A16" s="600" t="s">
        <v>4181</v>
      </c>
      <c r="B16" s="552">
        <v>18635690.52</v>
      </c>
      <c r="C16" s="552">
        <v>0</v>
      </c>
      <c r="D16" s="552">
        <v>0</v>
      </c>
      <c r="E16" s="552">
        <v>0</v>
      </c>
      <c r="F16" s="552">
        <v>0</v>
      </c>
      <c r="G16" s="552">
        <v>0</v>
      </c>
    </row>
    <row r="17" spans="1:7" x14ac:dyDescent="0.25">
      <c r="A17" s="549"/>
      <c r="B17" s="549"/>
      <c r="C17" s="549"/>
      <c r="D17" s="549"/>
      <c r="E17" s="549"/>
      <c r="F17" s="549"/>
      <c r="G17" s="549"/>
    </row>
    <row r="18" spans="1:7" x14ac:dyDescent="0.25">
      <c r="A18" s="559" t="s">
        <v>4222</v>
      </c>
      <c r="B18" s="560">
        <f>SUM(B19:B27)</f>
        <v>1780800</v>
      </c>
      <c r="C18" s="560">
        <f t="shared" ref="C18:G18" si="1">SUM(C19:C27)</f>
        <v>0</v>
      </c>
      <c r="D18" s="560">
        <f t="shared" si="1"/>
        <v>0</v>
      </c>
      <c r="E18" s="560">
        <f t="shared" si="1"/>
        <v>0</v>
      </c>
      <c r="F18" s="560">
        <f t="shared" si="1"/>
        <v>0</v>
      </c>
      <c r="G18" s="560">
        <f t="shared" si="1"/>
        <v>0</v>
      </c>
    </row>
    <row r="19" spans="1:7" x14ac:dyDescent="0.25">
      <c r="A19" s="600" t="s">
        <v>4173</v>
      </c>
      <c r="B19" s="552">
        <v>0</v>
      </c>
      <c r="C19" s="552">
        <v>0</v>
      </c>
      <c r="D19" s="552">
        <v>0</v>
      </c>
      <c r="E19" s="552">
        <v>0</v>
      </c>
      <c r="F19" s="552">
        <v>0</v>
      </c>
      <c r="G19" s="552">
        <v>0</v>
      </c>
    </row>
    <row r="20" spans="1:7" x14ac:dyDescent="0.25">
      <c r="A20" s="600" t="s">
        <v>4174</v>
      </c>
      <c r="B20" s="552">
        <v>0</v>
      </c>
      <c r="C20" s="552">
        <v>0</v>
      </c>
      <c r="D20" s="552">
        <v>0</v>
      </c>
      <c r="E20" s="552">
        <v>0</v>
      </c>
      <c r="F20" s="552">
        <v>0</v>
      </c>
      <c r="G20" s="552">
        <v>0</v>
      </c>
    </row>
    <row r="21" spans="1:7" x14ac:dyDescent="0.25">
      <c r="A21" s="600" t="s">
        <v>4175</v>
      </c>
      <c r="B21" s="552">
        <v>0</v>
      </c>
      <c r="C21" s="552">
        <v>0</v>
      </c>
      <c r="D21" s="552">
        <v>0</v>
      </c>
      <c r="E21" s="552">
        <v>0</v>
      </c>
      <c r="F21" s="552">
        <v>0</v>
      </c>
      <c r="G21" s="552">
        <v>0</v>
      </c>
    </row>
    <row r="22" spans="1:7" x14ac:dyDescent="0.25">
      <c r="A22" s="600" t="s">
        <v>4176</v>
      </c>
      <c r="B22" s="552">
        <v>0</v>
      </c>
      <c r="C22" s="552">
        <v>0</v>
      </c>
      <c r="D22" s="552">
        <v>0</v>
      </c>
      <c r="E22" s="552">
        <v>0</v>
      </c>
      <c r="F22" s="552">
        <v>0</v>
      </c>
      <c r="G22" s="552">
        <v>0</v>
      </c>
    </row>
    <row r="23" spans="1:7" x14ac:dyDescent="0.25">
      <c r="A23" s="600" t="s">
        <v>4177</v>
      </c>
      <c r="B23" s="552">
        <v>0</v>
      </c>
      <c r="C23" s="552">
        <v>0</v>
      </c>
      <c r="D23" s="552">
        <v>0</v>
      </c>
      <c r="E23" s="552">
        <v>0</v>
      </c>
      <c r="F23" s="552">
        <v>0</v>
      </c>
      <c r="G23" s="552">
        <v>0</v>
      </c>
    </row>
    <row r="24" spans="1:7" x14ac:dyDescent="0.25">
      <c r="A24" s="600" t="s">
        <v>4178</v>
      </c>
      <c r="B24" s="552">
        <v>1780800</v>
      </c>
      <c r="C24" s="552">
        <v>0</v>
      </c>
      <c r="D24" s="552">
        <v>0</v>
      </c>
      <c r="E24" s="552">
        <v>0</v>
      </c>
      <c r="F24" s="552">
        <v>0</v>
      </c>
      <c r="G24" s="552">
        <v>0</v>
      </c>
    </row>
    <row r="25" spans="1:7" x14ac:dyDescent="0.25">
      <c r="A25" s="600" t="s">
        <v>4179</v>
      </c>
      <c r="B25" s="552">
        <v>0</v>
      </c>
      <c r="C25" s="552">
        <v>0</v>
      </c>
      <c r="D25" s="552">
        <v>0</v>
      </c>
      <c r="E25" s="552">
        <v>0</v>
      </c>
      <c r="F25" s="552">
        <v>0</v>
      </c>
      <c r="G25" s="552">
        <v>0</v>
      </c>
    </row>
    <row r="26" spans="1:7" x14ac:dyDescent="0.25">
      <c r="A26" s="600" t="s">
        <v>4183</v>
      </c>
      <c r="B26" s="552">
        <v>0</v>
      </c>
      <c r="C26" s="552">
        <v>0</v>
      </c>
      <c r="D26" s="552">
        <v>0</v>
      </c>
      <c r="E26" s="552">
        <v>0</v>
      </c>
      <c r="F26" s="552">
        <v>0</v>
      </c>
      <c r="G26" s="552">
        <v>0</v>
      </c>
    </row>
    <row r="27" spans="1:7" x14ac:dyDescent="0.25">
      <c r="A27" s="600" t="s">
        <v>4181</v>
      </c>
      <c r="B27" s="552">
        <v>0</v>
      </c>
      <c r="C27" s="552">
        <v>0</v>
      </c>
      <c r="D27" s="552">
        <v>0</v>
      </c>
      <c r="E27" s="552">
        <v>0</v>
      </c>
      <c r="F27" s="552">
        <v>0</v>
      </c>
      <c r="G27" s="552">
        <v>0</v>
      </c>
    </row>
    <row r="28" spans="1:7" x14ac:dyDescent="0.25">
      <c r="A28" s="549"/>
      <c r="B28" s="549"/>
      <c r="C28" s="549"/>
      <c r="D28" s="549"/>
      <c r="E28" s="549"/>
      <c r="F28" s="549"/>
      <c r="G28" s="549"/>
    </row>
    <row r="29" spans="1:7" x14ac:dyDescent="0.25">
      <c r="A29" s="559" t="s">
        <v>4223</v>
      </c>
      <c r="B29" s="552">
        <f>B7+B18</f>
        <v>20416490.52</v>
      </c>
      <c r="C29" s="552">
        <f t="shared" ref="C29:G29" si="2">C7+C18</f>
        <v>35121100</v>
      </c>
      <c r="D29" s="552">
        <f t="shared" si="2"/>
        <v>512272.39</v>
      </c>
      <c r="E29" s="552">
        <f t="shared" si="2"/>
        <v>512272.39</v>
      </c>
      <c r="F29" s="552">
        <f t="shared" si="2"/>
        <v>9836921.8099999987</v>
      </c>
      <c r="G29" s="552">
        <f t="shared" si="2"/>
        <v>8818431.129999999</v>
      </c>
    </row>
    <row r="30" spans="1:7" x14ac:dyDescent="0.25">
      <c r="A30" s="597"/>
      <c r="B30" s="597"/>
      <c r="C30" s="597"/>
      <c r="D30" s="597"/>
      <c r="E30" s="597"/>
      <c r="F30" s="597"/>
      <c r="G30" s="597"/>
    </row>
    <row r="31" spans="1:7" x14ac:dyDescent="0.25">
      <c r="A31" s="539"/>
    </row>
    <row r="32" spans="1:7" x14ac:dyDescent="0.25">
      <c r="A32" s="842" t="s">
        <v>4212</v>
      </c>
      <c r="B32" s="842"/>
      <c r="C32" s="842"/>
      <c r="D32" s="842"/>
      <c r="E32" s="842"/>
      <c r="F32" s="842"/>
      <c r="G32" s="842"/>
    </row>
    <row r="33" spans="1:7" x14ac:dyDescent="0.25">
      <c r="A33" s="842" t="s">
        <v>4213</v>
      </c>
      <c r="B33" s="842"/>
      <c r="C33" s="842"/>
      <c r="D33" s="842"/>
      <c r="E33" s="842"/>
      <c r="F33" s="842"/>
      <c r="G33" s="842"/>
    </row>
  </sheetData>
  <sheetProtection password="93CF" sheet="1" objects="1" scenarios="1"/>
  <mergeCells count="12">
    <mergeCell ref="A33:G33"/>
    <mergeCell ref="A1:G1"/>
    <mergeCell ref="A2:G2"/>
    <mergeCell ref="A3:G3"/>
    <mergeCell ref="A4:G4"/>
    <mergeCell ref="A32:G32"/>
    <mergeCell ref="A5:A6"/>
    <mergeCell ref="B5:B6"/>
    <mergeCell ref="C5:C6"/>
    <mergeCell ref="D5:D6"/>
    <mergeCell ref="E5:E6"/>
    <mergeCell ref="F5:F6"/>
  </mergeCells>
  <dataValidations count="6">
    <dataValidation allowBlank="1" showInputMessage="1" showErrorMessage="1" prompt="Año 1 (c)" sqref="F5:F6" xr:uid="{00000000-0002-0000-4C00-000000000000}"/>
    <dataValidation allowBlank="1" showInputMessage="1" showErrorMessage="1" prompt="Año 2 (c)" sqref="E5:E6" xr:uid="{00000000-0002-0000-4C00-000001000000}"/>
    <dataValidation allowBlank="1" showInputMessage="1" showErrorMessage="1" prompt="Año 3 (c)" sqref="D5:D6" xr:uid="{00000000-0002-0000-4C00-000002000000}"/>
    <dataValidation allowBlank="1" showInputMessage="1" showErrorMessage="1" prompt="Año 4 (c)" sqref="C5:C6" xr:uid="{00000000-0002-0000-4C00-000003000000}"/>
    <dataValidation allowBlank="1" showInputMessage="1" showErrorMessage="1" prompt="Año 5 (c)" sqref="B5:B6" xr:uid="{00000000-0002-0000-4C00-000004000000}"/>
    <dataValidation type="decimal" allowBlank="1" showInputMessage="1" showErrorMessage="1" sqref="B7:G29" xr:uid="{00000000-0002-0000-4C00-000005000000}">
      <formula1>-1.79769313486231E+100</formula1>
      <formula2>1.79769313486231E+100</formula2>
    </dataValidation>
  </dataValidations>
  <pageMargins left="0.70866141732283472" right="0.70866141732283472" top="0.74803149606299213" bottom="0.74803149606299213" header="0.31496062992125984" footer="0.31496062992125984"/>
  <pageSetup scale="63"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EE638-8128-4F46-8376-2EB3B4186D43}">
  <sheetPr codeName="Hoja24"/>
  <dimension ref="A1:U25"/>
  <sheetViews>
    <sheetView workbookViewId="0">
      <selection activeCell="O25" sqref="O25"/>
    </sheetView>
  </sheetViews>
  <sheetFormatPr baseColWidth="10" defaultColWidth="13.33203125" defaultRowHeight="15" customHeight="1" x14ac:dyDescent="0.25"/>
  <cols>
    <col min="1" max="1" width="12.1640625" style="116" bestFit="1" customWidth="1"/>
    <col min="2" max="14" width="3.5" style="116" customWidth="1"/>
    <col min="15" max="15" width="68.1640625" style="116" customWidth="1"/>
    <col min="16" max="16" width="13.33203125" style="116" customWidth="1"/>
    <col min="17" max="17" width="14.83203125" style="116" customWidth="1"/>
    <col min="18" max="18" width="13.1640625" style="116" bestFit="1" customWidth="1"/>
    <col min="19" max="19" width="13.33203125" style="116" customWidth="1"/>
    <col min="20" max="20" width="12.83203125" style="116" bestFit="1" customWidth="1"/>
    <col min="21" max="21" width="11.6640625" style="116" bestFit="1" customWidth="1"/>
    <col min="22" max="22" width="24.1640625" style="116" bestFit="1" customWidth="1"/>
    <col min="23" max="23" width="17.5" style="116" bestFit="1" customWidth="1"/>
    <col min="24" max="24" width="31.83203125" style="116" bestFit="1" customWidth="1"/>
    <col min="25" max="25" width="18.6640625" style="116" bestFit="1" customWidth="1"/>
    <col min="26" max="26" width="13.33203125" style="116" customWidth="1"/>
    <col min="27" max="16384" width="13.33203125" style="116"/>
  </cols>
  <sheetData>
    <row r="1" spans="1:21" x14ac:dyDescent="0.25">
      <c r="A1" s="116" t="s">
        <v>3662</v>
      </c>
      <c r="B1" s="116" t="s">
        <v>3663</v>
      </c>
      <c r="C1" s="116" t="s">
        <v>3664</v>
      </c>
      <c r="D1" s="116" t="s">
        <v>3665</v>
      </c>
      <c r="E1" s="116" t="s">
        <v>3666</v>
      </c>
      <c r="F1" s="116" t="s">
        <v>3667</v>
      </c>
      <c r="G1" s="116" t="s">
        <v>3668</v>
      </c>
      <c r="H1" s="116" t="s">
        <v>3669</v>
      </c>
      <c r="I1" s="116" t="s">
        <v>3670</v>
      </c>
      <c r="P1" s="116" t="s">
        <v>4163</v>
      </c>
      <c r="Q1" s="116" t="s">
        <v>4162</v>
      </c>
      <c r="R1" s="116" t="s">
        <v>4161</v>
      </c>
      <c r="S1" s="116" t="s">
        <v>4160</v>
      </c>
      <c r="T1" s="116" t="s">
        <v>4159</v>
      </c>
      <c r="U1" s="116" t="s">
        <v>4214</v>
      </c>
    </row>
    <row r="2" spans="1:21" x14ac:dyDescent="0.25">
      <c r="A2" s="116" t="str">
        <f>IF(LEN(CLEAN(B2))=0,"0",B2)&amp;","&amp;IF(LEN(CLEAN(C2))=0,"0",C2)&amp;","&amp;IF(LEN(CLEAN(D2))=0,"0",D2)&amp;","&amp;IF(LEN(CLEAN(E2))=0,"0",E2)&amp;","&amp;IF(LEN(CLEAN(F2))=0,"0",F2)&amp;","&amp;IF(LEN(CLEAN(G2))=0,"0",G2)&amp;","&amp;IF(LEN(CLEAN(H2))=0,"0",H2)</f>
        <v>7,4,1,0,0,0,0</v>
      </c>
      <c r="B2" s="116">
        <v>7</v>
      </c>
      <c r="C2" s="116">
        <v>4</v>
      </c>
      <c r="D2" s="116">
        <v>1</v>
      </c>
      <c r="I2" s="116" t="s">
        <v>3829</v>
      </c>
      <c r="P2" s="572">
        <f>'Formato 7 d)'!B7</f>
        <v>18635690.52</v>
      </c>
      <c r="Q2" s="572">
        <f>'Formato 7 d)'!C7</f>
        <v>35121100</v>
      </c>
      <c r="R2" s="572">
        <f>'Formato 7 d)'!D7</f>
        <v>512272.39</v>
      </c>
      <c r="S2" s="572">
        <f>'Formato 7 d)'!E7</f>
        <v>512272.39</v>
      </c>
      <c r="T2" s="572">
        <f>'Formato 7 d)'!F7</f>
        <v>9836921.8099999987</v>
      </c>
      <c r="U2" s="572">
        <f>'Formato 7 d)'!G7</f>
        <v>8818431.129999999</v>
      </c>
    </row>
    <row r="3" spans="1:21" x14ac:dyDescent="0.25">
      <c r="A3" s="116" t="str">
        <f t="shared" ref="A3:A11" si="0">IF(LEN(CLEAN(B3))=0,"0",B3)&amp;","&amp;IF(LEN(CLEAN(C3))=0,"0",C3)&amp;","&amp;IF(LEN(CLEAN(D3))=0,"0",D3)&amp;","&amp;IF(LEN(CLEAN(E3))=0,"0",E3)&amp;","&amp;IF(LEN(CLEAN(F3))=0,"0",F3)&amp;","&amp;IF(LEN(CLEAN(G3))=0,"0",G3)&amp;","&amp;IF(LEN(CLEAN(H3))=0,"0",H3)</f>
        <v>7,4,1,1,0,0,0</v>
      </c>
      <c r="B3" s="116">
        <v>7</v>
      </c>
      <c r="C3" s="116">
        <v>4</v>
      </c>
      <c r="D3" s="116">
        <v>1</v>
      </c>
      <c r="E3" s="116">
        <v>1</v>
      </c>
      <c r="J3" s="116" t="s">
        <v>37</v>
      </c>
      <c r="P3" s="572">
        <f>'Formato 7 d)'!B8</f>
        <v>0</v>
      </c>
      <c r="Q3" s="572">
        <f>'Formato 7 d)'!C8</f>
        <v>7985534.2000000002</v>
      </c>
      <c r="R3" s="572">
        <f>'Formato 7 d)'!D8</f>
        <v>436592.14</v>
      </c>
      <c r="S3" s="572">
        <f>'Formato 7 d)'!E8</f>
        <v>436592.14</v>
      </c>
      <c r="T3" s="572">
        <f>'Formato 7 d)'!F8</f>
        <v>6317689.21</v>
      </c>
      <c r="U3" s="572">
        <f>'Formato 7 d)'!G8</f>
        <v>7016777.5800000001</v>
      </c>
    </row>
    <row r="4" spans="1:21" x14ac:dyDescent="0.25">
      <c r="A4" s="116" t="str">
        <f t="shared" si="0"/>
        <v>7,4,1,2,0,0,0</v>
      </c>
      <c r="B4" s="116">
        <v>7</v>
      </c>
      <c r="C4" s="116">
        <v>4</v>
      </c>
      <c r="D4" s="116">
        <v>1</v>
      </c>
      <c r="E4" s="116">
        <v>2</v>
      </c>
      <c r="J4" s="116" t="s">
        <v>16</v>
      </c>
      <c r="P4" s="572">
        <f>'Formato 7 d)'!B9</f>
        <v>0</v>
      </c>
      <c r="Q4" s="572">
        <f>'Formato 7 d)'!C9</f>
        <v>376500</v>
      </c>
      <c r="R4" s="572">
        <f>'Formato 7 d)'!D9</f>
        <v>10000</v>
      </c>
      <c r="S4" s="572">
        <f>'Formato 7 d)'!E9</f>
        <v>10000</v>
      </c>
      <c r="T4" s="572">
        <f>'Formato 7 d)'!F9</f>
        <v>146160.68</v>
      </c>
      <c r="U4" s="572">
        <f>'Formato 7 d)'!G9</f>
        <v>150877.31</v>
      </c>
    </row>
    <row r="5" spans="1:21" x14ac:dyDescent="0.25">
      <c r="A5" s="116" t="str">
        <f t="shared" si="0"/>
        <v>7,4,1,3,0,0,0</v>
      </c>
      <c r="B5" s="116">
        <v>7</v>
      </c>
      <c r="C5" s="116">
        <v>4</v>
      </c>
      <c r="D5" s="116">
        <v>1</v>
      </c>
      <c r="E5" s="116">
        <v>3</v>
      </c>
      <c r="J5" s="116" t="s">
        <v>17</v>
      </c>
      <c r="P5" s="572">
        <f>'Formato 7 d)'!B10</f>
        <v>0</v>
      </c>
      <c r="Q5" s="572">
        <f>'Formato 7 d)'!C10</f>
        <v>1895300</v>
      </c>
      <c r="R5" s="572">
        <f>'Formato 7 d)'!D10</f>
        <v>58936.25</v>
      </c>
      <c r="S5" s="572">
        <f>'Formato 7 d)'!E10</f>
        <v>58936.25</v>
      </c>
      <c r="T5" s="572">
        <f>'Formato 7 d)'!F10</f>
        <v>661343.01</v>
      </c>
      <c r="U5" s="572">
        <f>'Formato 7 d)'!G10</f>
        <v>746153.8</v>
      </c>
    </row>
    <row r="6" spans="1:21" x14ac:dyDescent="0.25">
      <c r="A6" s="116" t="str">
        <f t="shared" si="0"/>
        <v>7,4,1,4,0,0,0</v>
      </c>
      <c r="B6" s="116">
        <v>7</v>
      </c>
      <c r="C6" s="116">
        <v>4</v>
      </c>
      <c r="D6" s="116">
        <v>1</v>
      </c>
      <c r="E6" s="116">
        <v>4</v>
      </c>
      <c r="J6" s="116" t="s">
        <v>53</v>
      </c>
      <c r="P6" s="572">
        <f>'Formato 7 d)'!B11</f>
        <v>0</v>
      </c>
      <c r="Q6" s="572">
        <f>'Formato 7 d)'!C11</f>
        <v>0</v>
      </c>
      <c r="R6" s="572">
        <f>'Formato 7 d)'!D11</f>
        <v>0</v>
      </c>
      <c r="S6" s="572">
        <f>'Formato 7 d)'!E11</f>
        <v>0</v>
      </c>
      <c r="T6" s="572">
        <f>'Formato 7 d)'!F11</f>
        <v>0</v>
      </c>
      <c r="U6" s="572">
        <f>'Formato 7 d)'!G11</f>
        <v>0</v>
      </c>
    </row>
    <row r="7" spans="1:21" x14ac:dyDescent="0.25">
      <c r="A7" s="116" t="str">
        <f t="shared" si="0"/>
        <v>7,4,1,5,0,0,0</v>
      </c>
      <c r="B7" s="116">
        <v>7</v>
      </c>
      <c r="C7" s="116">
        <v>4</v>
      </c>
      <c r="D7" s="116">
        <v>1</v>
      </c>
      <c r="E7" s="116">
        <v>5</v>
      </c>
      <c r="J7" s="116" t="s">
        <v>868</v>
      </c>
      <c r="P7" s="572">
        <f>'Formato 7 d)'!B12</f>
        <v>0</v>
      </c>
      <c r="Q7" s="572">
        <f>'Formato 7 d)'!C12</f>
        <v>108000</v>
      </c>
      <c r="R7" s="572">
        <f>'Formato 7 d)'!D12</f>
        <v>6744</v>
      </c>
      <c r="S7" s="572">
        <f>'Formato 7 d)'!E12</f>
        <v>6744</v>
      </c>
      <c r="T7" s="572">
        <f>'Formato 7 d)'!F12</f>
        <v>25643.1</v>
      </c>
      <c r="U7" s="572">
        <f>'Formato 7 d)'!G12</f>
        <v>0</v>
      </c>
    </row>
    <row r="8" spans="1:21" x14ac:dyDescent="0.25">
      <c r="A8" s="116" t="str">
        <f t="shared" si="0"/>
        <v>7,4,1,6,0,0,0</v>
      </c>
      <c r="B8" s="116">
        <v>7</v>
      </c>
      <c r="C8" s="116">
        <v>4</v>
      </c>
      <c r="D8" s="116">
        <v>1</v>
      </c>
      <c r="E8" s="116">
        <v>6</v>
      </c>
      <c r="J8" s="116" t="s">
        <v>40</v>
      </c>
      <c r="P8" s="572">
        <f>'Formato 7 d)'!B13</f>
        <v>0</v>
      </c>
      <c r="Q8" s="572">
        <f>'Formato 7 d)'!C13</f>
        <v>23755765.800000001</v>
      </c>
      <c r="R8" s="572">
        <f>'Formato 7 d)'!D13</f>
        <v>0</v>
      </c>
      <c r="S8" s="572">
        <f>'Formato 7 d)'!E13</f>
        <v>0</v>
      </c>
      <c r="T8" s="572">
        <f>'Formato 7 d)'!F13</f>
        <v>2686085.81</v>
      </c>
      <c r="U8" s="572">
        <f>'Formato 7 d)'!G13</f>
        <v>904622.44</v>
      </c>
    </row>
    <row r="9" spans="1:21" x14ac:dyDescent="0.25">
      <c r="A9" s="116" t="str">
        <f t="shared" si="0"/>
        <v>7,4,1,7,0,0,0</v>
      </c>
      <c r="B9" s="116">
        <v>7</v>
      </c>
      <c r="C9" s="116">
        <v>4</v>
      </c>
      <c r="D9" s="116">
        <v>1</v>
      </c>
      <c r="E9" s="116">
        <v>7</v>
      </c>
      <c r="J9" s="116" t="s">
        <v>869</v>
      </c>
      <c r="P9" s="572">
        <f>'Formato 7 d)'!B14</f>
        <v>0</v>
      </c>
      <c r="Q9" s="572">
        <f>'Formato 7 d)'!C14</f>
        <v>1000000</v>
      </c>
      <c r="R9" s="572">
        <f>'Formato 7 d)'!D14</f>
        <v>0</v>
      </c>
      <c r="S9" s="572">
        <f>'Formato 7 d)'!E14</f>
        <v>0</v>
      </c>
      <c r="T9" s="572">
        <f>'Formato 7 d)'!F14</f>
        <v>0</v>
      </c>
      <c r="U9" s="572">
        <f>'Formato 7 d)'!G14</f>
        <v>0</v>
      </c>
    </row>
    <row r="10" spans="1:21" x14ac:dyDescent="0.25">
      <c r="A10" s="116" t="str">
        <f t="shared" si="0"/>
        <v>7,4,1,8,0,0,0</v>
      </c>
      <c r="B10" s="116">
        <v>7</v>
      </c>
      <c r="C10" s="116">
        <v>4</v>
      </c>
      <c r="D10" s="116">
        <v>1</v>
      </c>
      <c r="E10" s="116">
        <v>8</v>
      </c>
      <c r="J10" s="116" t="s">
        <v>870</v>
      </c>
      <c r="P10" s="572">
        <f>'Formato 7 d)'!B15</f>
        <v>0</v>
      </c>
      <c r="Q10" s="572">
        <f>'Formato 7 d)'!C15</f>
        <v>0</v>
      </c>
      <c r="R10" s="572">
        <f>'Formato 7 d)'!D15</f>
        <v>0</v>
      </c>
      <c r="S10" s="572">
        <f>'Formato 7 d)'!E15</f>
        <v>0</v>
      </c>
      <c r="T10" s="572">
        <f>'Formato 7 d)'!F15</f>
        <v>0</v>
      </c>
      <c r="U10" s="572">
        <f>'Formato 7 d)'!G15</f>
        <v>0</v>
      </c>
    </row>
    <row r="11" spans="1:21" x14ac:dyDescent="0.25">
      <c r="A11" s="116" t="str">
        <f t="shared" si="0"/>
        <v>7,4,1,9,0,0,0</v>
      </c>
      <c r="B11" s="116">
        <v>7</v>
      </c>
      <c r="C11" s="116">
        <v>4</v>
      </c>
      <c r="D11" s="116">
        <v>1</v>
      </c>
      <c r="E11" s="116">
        <v>9</v>
      </c>
      <c r="J11" s="116" t="s">
        <v>782</v>
      </c>
      <c r="P11" s="572">
        <f>'Formato 7 d)'!B16</f>
        <v>18635690.52</v>
      </c>
      <c r="Q11" s="572">
        <f>'Formato 7 d)'!C16</f>
        <v>0</v>
      </c>
      <c r="R11" s="572">
        <f>'Formato 7 d)'!D16</f>
        <v>0</v>
      </c>
      <c r="S11" s="572">
        <f>'Formato 7 d)'!E16</f>
        <v>0</v>
      </c>
      <c r="T11" s="572">
        <f>'Formato 7 d)'!F16</f>
        <v>0</v>
      </c>
      <c r="U11" s="572">
        <f>'Formato 7 d)'!G16</f>
        <v>0</v>
      </c>
    </row>
    <row r="12" spans="1:21" x14ac:dyDescent="0.25">
      <c r="A12" s="116" t="str">
        <f t="shared" ref="A12" si="1">IF(LEN(CLEAN(B12))=0,"0",B12)&amp;","&amp;IF(LEN(CLEAN(C12))=0,"0",C12)&amp;","&amp;IF(LEN(CLEAN(D12))=0,"0",D12)&amp;","&amp;IF(LEN(CLEAN(E12))=0,"0",E12)&amp;","&amp;IF(LEN(CLEAN(F12))=0,"0",F12)&amp;","&amp;IF(LEN(CLEAN(G12))=0,"0",G12)&amp;","&amp;IF(LEN(CLEAN(H12))=0,"0",H12)</f>
        <v>7,4,2,0,0,0,0</v>
      </c>
      <c r="B12" s="116">
        <v>7</v>
      </c>
      <c r="C12" s="116">
        <v>4</v>
      </c>
      <c r="D12" s="116">
        <v>2</v>
      </c>
      <c r="I12" s="116" t="s">
        <v>3830</v>
      </c>
      <c r="P12" s="572">
        <f>'Formato 7 d)'!B18</f>
        <v>1780800</v>
      </c>
      <c r="Q12" s="572">
        <f>'Formato 7 d)'!C18</f>
        <v>0</v>
      </c>
      <c r="R12" s="572">
        <f>'Formato 7 d)'!D18</f>
        <v>0</v>
      </c>
      <c r="S12" s="572">
        <f>'Formato 7 d)'!E18</f>
        <v>0</v>
      </c>
      <c r="T12" s="572">
        <f>'Formato 7 d)'!F18</f>
        <v>0</v>
      </c>
      <c r="U12" s="572">
        <f>'Formato 7 d)'!G18</f>
        <v>0</v>
      </c>
    </row>
    <row r="13" spans="1:21" x14ac:dyDescent="0.25">
      <c r="A13" s="116" t="str">
        <f t="shared" ref="A13:A22" si="2">IF(LEN(CLEAN(B13))=0,"0",B13)&amp;","&amp;IF(LEN(CLEAN(C13))=0,"0",C13)&amp;","&amp;IF(LEN(CLEAN(D13))=0,"0",D13)&amp;","&amp;IF(LEN(CLEAN(E13))=0,"0",E13)&amp;","&amp;IF(LEN(CLEAN(F13))=0,"0",F13)&amp;","&amp;IF(LEN(CLEAN(G13))=0,"0",G13)&amp;","&amp;IF(LEN(CLEAN(H13))=0,"0",H13)</f>
        <v>7,4,2,1,0,0,0</v>
      </c>
      <c r="B13" s="116">
        <v>7</v>
      </c>
      <c r="C13" s="116">
        <v>4</v>
      </c>
      <c r="D13" s="116">
        <v>2</v>
      </c>
      <c r="E13" s="116">
        <v>1</v>
      </c>
      <c r="J13" s="116" t="s">
        <v>37</v>
      </c>
      <c r="P13" s="572">
        <f>'Formato 7 d)'!B19</f>
        <v>0</v>
      </c>
      <c r="Q13" s="572">
        <f>'Formato 7 d)'!C19</f>
        <v>0</v>
      </c>
      <c r="R13" s="572">
        <f>'Formato 7 d)'!D19</f>
        <v>0</v>
      </c>
      <c r="S13" s="572">
        <f>'Formato 7 d)'!E19</f>
        <v>0</v>
      </c>
      <c r="T13" s="572">
        <f>'Formato 7 d)'!F19</f>
        <v>0</v>
      </c>
      <c r="U13" s="572">
        <f>'Formato 7 d)'!G19</f>
        <v>0</v>
      </c>
    </row>
    <row r="14" spans="1:21" x14ac:dyDescent="0.25">
      <c r="A14" s="116" t="str">
        <f t="shared" si="2"/>
        <v>7,4,2,2,0,0,0</v>
      </c>
      <c r="B14" s="116">
        <v>7</v>
      </c>
      <c r="C14" s="116">
        <v>4</v>
      </c>
      <c r="D14" s="116">
        <v>2</v>
      </c>
      <c r="E14" s="116">
        <v>2</v>
      </c>
      <c r="J14" s="116" t="s">
        <v>16</v>
      </c>
      <c r="P14" s="572">
        <f>'Formato 7 d)'!B20</f>
        <v>0</v>
      </c>
      <c r="Q14" s="572">
        <f>'Formato 7 d)'!C20</f>
        <v>0</v>
      </c>
      <c r="R14" s="572">
        <f>'Formato 7 d)'!D20</f>
        <v>0</v>
      </c>
      <c r="S14" s="572">
        <f>'Formato 7 d)'!E20</f>
        <v>0</v>
      </c>
      <c r="T14" s="572">
        <f>'Formato 7 d)'!F20</f>
        <v>0</v>
      </c>
      <c r="U14" s="572">
        <f>'Formato 7 d)'!G20</f>
        <v>0</v>
      </c>
    </row>
    <row r="15" spans="1:21" x14ac:dyDescent="0.25">
      <c r="A15" s="116" t="str">
        <f t="shared" si="2"/>
        <v>7,4,2,3,0,0,0</v>
      </c>
      <c r="B15" s="116">
        <v>7</v>
      </c>
      <c r="C15" s="116">
        <v>4</v>
      </c>
      <c r="D15" s="116">
        <v>2</v>
      </c>
      <c r="E15" s="116">
        <v>3</v>
      </c>
      <c r="J15" s="116" t="s">
        <v>17</v>
      </c>
      <c r="P15" s="572">
        <f>'Formato 7 d)'!B21</f>
        <v>0</v>
      </c>
      <c r="Q15" s="572">
        <f>'Formato 7 d)'!C21</f>
        <v>0</v>
      </c>
      <c r="R15" s="572">
        <f>'Formato 7 d)'!D21</f>
        <v>0</v>
      </c>
      <c r="S15" s="572">
        <f>'Formato 7 d)'!E21</f>
        <v>0</v>
      </c>
      <c r="T15" s="572">
        <f>'Formato 7 d)'!F21</f>
        <v>0</v>
      </c>
      <c r="U15" s="572">
        <f>'Formato 7 d)'!G21</f>
        <v>0</v>
      </c>
    </row>
    <row r="16" spans="1:21" x14ac:dyDescent="0.25">
      <c r="A16" s="116" t="str">
        <f t="shared" si="2"/>
        <v>7,4,2,4,0,0,0</v>
      </c>
      <c r="B16" s="116">
        <v>7</v>
      </c>
      <c r="C16" s="116">
        <v>4</v>
      </c>
      <c r="D16" s="116">
        <v>2</v>
      </c>
      <c r="E16" s="116">
        <v>4</v>
      </c>
      <c r="J16" s="116" t="s">
        <v>53</v>
      </c>
      <c r="P16" s="572">
        <f>'Formato 7 d)'!B22</f>
        <v>0</v>
      </c>
      <c r="Q16" s="572">
        <f>'Formato 7 d)'!C22</f>
        <v>0</v>
      </c>
      <c r="R16" s="572">
        <f>'Formato 7 d)'!D22</f>
        <v>0</v>
      </c>
      <c r="S16" s="572">
        <f>'Formato 7 d)'!E22</f>
        <v>0</v>
      </c>
      <c r="T16" s="572">
        <f>'Formato 7 d)'!F22</f>
        <v>0</v>
      </c>
      <c r="U16" s="572">
        <f>'Formato 7 d)'!G22</f>
        <v>0</v>
      </c>
    </row>
    <row r="17" spans="1:21" x14ac:dyDescent="0.25">
      <c r="A17" s="116" t="str">
        <f t="shared" si="2"/>
        <v>7,4,2,5,0,0,0</v>
      </c>
      <c r="B17" s="116">
        <v>7</v>
      </c>
      <c r="C17" s="116">
        <v>4</v>
      </c>
      <c r="D17" s="116">
        <v>2</v>
      </c>
      <c r="E17" s="116">
        <v>5</v>
      </c>
      <c r="J17" s="116" t="s">
        <v>868</v>
      </c>
      <c r="P17" s="572">
        <f>'Formato 7 d)'!B23</f>
        <v>0</v>
      </c>
      <c r="Q17" s="572">
        <f>'Formato 7 d)'!C23</f>
        <v>0</v>
      </c>
      <c r="R17" s="572">
        <f>'Formato 7 d)'!D23</f>
        <v>0</v>
      </c>
      <c r="S17" s="572">
        <f>'Formato 7 d)'!E23</f>
        <v>0</v>
      </c>
      <c r="T17" s="572">
        <f>'Formato 7 d)'!F23</f>
        <v>0</v>
      </c>
      <c r="U17" s="572">
        <f>'Formato 7 d)'!G23</f>
        <v>0</v>
      </c>
    </row>
    <row r="18" spans="1:21" x14ac:dyDescent="0.25">
      <c r="A18" s="116" t="str">
        <f t="shared" si="2"/>
        <v>7,4,2,6,0,0,0</v>
      </c>
      <c r="B18" s="116">
        <v>7</v>
      </c>
      <c r="C18" s="116">
        <v>4</v>
      </c>
      <c r="D18" s="116">
        <v>2</v>
      </c>
      <c r="E18" s="116">
        <v>6</v>
      </c>
      <c r="J18" s="116" t="s">
        <v>40</v>
      </c>
      <c r="P18" s="572">
        <f>'Formato 7 d)'!B24</f>
        <v>1780800</v>
      </c>
      <c r="Q18" s="572">
        <f>'Formato 7 d)'!C24</f>
        <v>0</v>
      </c>
      <c r="R18" s="572">
        <f>'Formato 7 d)'!D24</f>
        <v>0</v>
      </c>
      <c r="S18" s="572">
        <f>'Formato 7 d)'!E24</f>
        <v>0</v>
      </c>
      <c r="T18" s="572">
        <f>'Formato 7 d)'!F24</f>
        <v>0</v>
      </c>
      <c r="U18" s="572">
        <f>'Formato 7 d)'!G24</f>
        <v>0</v>
      </c>
    </row>
    <row r="19" spans="1:21" x14ac:dyDescent="0.25">
      <c r="A19" s="116" t="str">
        <f t="shared" si="2"/>
        <v>7,4,2,7,0,0,0</v>
      </c>
      <c r="B19" s="116">
        <v>7</v>
      </c>
      <c r="C19" s="116">
        <v>4</v>
      </c>
      <c r="D19" s="116">
        <v>2</v>
      </c>
      <c r="E19" s="116">
        <v>7</v>
      </c>
      <c r="J19" s="116" t="s">
        <v>869</v>
      </c>
      <c r="P19" s="572">
        <f>'Formato 7 d)'!B25</f>
        <v>0</v>
      </c>
      <c r="Q19" s="572">
        <f>'Formato 7 d)'!C25</f>
        <v>0</v>
      </c>
      <c r="R19" s="572">
        <f>'Formato 7 d)'!D25</f>
        <v>0</v>
      </c>
      <c r="S19" s="572">
        <f>'Formato 7 d)'!E25</f>
        <v>0</v>
      </c>
      <c r="T19" s="572">
        <f>'Formato 7 d)'!F25</f>
        <v>0</v>
      </c>
      <c r="U19" s="572">
        <f>'Formato 7 d)'!G25</f>
        <v>0</v>
      </c>
    </row>
    <row r="20" spans="1:21" x14ac:dyDescent="0.25">
      <c r="A20" s="116" t="str">
        <f t="shared" si="2"/>
        <v>7,4,2,8,0,0,0</v>
      </c>
      <c r="B20" s="116">
        <v>7</v>
      </c>
      <c r="C20" s="116">
        <v>4</v>
      </c>
      <c r="D20" s="116">
        <v>2</v>
      </c>
      <c r="E20" s="116">
        <v>8</v>
      </c>
      <c r="J20" s="116" t="s">
        <v>870</v>
      </c>
      <c r="P20" s="572">
        <f>'Formato 7 d)'!B26</f>
        <v>0</v>
      </c>
      <c r="Q20" s="572">
        <f>'Formato 7 d)'!C26</f>
        <v>0</v>
      </c>
      <c r="R20" s="572">
        <f>'Formato 7 d)'!D26</f>
        <v>0</v>
      </c>
      <c r="S20" s="572">
        <f>'Formato 7 d)'!E26</f>
        <v>0</v>
      </c>
      <c r="T20" s="572">
        <f>'Formato 7 d)'!F26</f>
        <v>0</v>
      </c>
      <c r="U20" s="572">
        <f>'Formato 7 d)'!G26</f>
        <v>0</v>
      </c>
    </row>
    <row r="21" spans="1:21" x14ac:dyDescent="0.25">
      <c r="A21" s="116" t="str">
        <f t="shared" si="2"/>
        <v>7,4,2,9,0,0,0</v>
      </c>
      <c r="B21" s="116">
        <v>7</v>
      </c>
      <c r="C21" s="116">
        <v>4</v>
      </c>
      <c r="D21" s="116">
        <v>2</v>
      </c>
      <c r="E21" s="116">
        <v>9</v>
      </c>
      <c r="J21" s="116" t="s">
        <v>782</v>
      </c>
      <c r="P21" s="572">
        <f>'Formato 7 d)'!B27</f>
        <v>0</v>
      </c>
      <c r="Q21" s="572">
        <f>'Formato 7 d)'!C27</f>
        <v>0</v>
      </c>
      <c r="R21" s="572">
        <f>'Formato 7 d)'!D27</f>
        <v>0</v>
      </c>
      <c r="S21" s="572">
        <f>'Formato 7 d)'!E27</f>
        <v>0</v>
      </c>
      <c r="T21" s="572">
        <f>'Formato 7 d)'!F27</f>
        <v>0</v>
      </c>
      <c r="U21" s="572">
        <f>'Formato 7 d)'!G27</f>
        <v>0</v>
      </c>
    </row>
    <row r="22" spans="1:21" x14ac:dyDescent="0.25">
      <c r="A22" s="116" t="str">
        <f t="shared" si="2"/>
        <v>7,4,3,0,0,0,0</v>
      </c>
      <c r="B22" s="116">
        <v>7</v>
      </c>
      <c r="C22" s="116">
        <v>4</v>
      </c>
      <c r="D22" s="116">
        <v>3</v>
      </c>
      <c r="I22" s="116" t="s">
        <v>4223</v>
      </c>
      <c r="P22" s="572">
        <f>'Formato 7 d)'!B29</f>
        <v>20416490.52</v>
      </c>
      <c r="Q22" s="572">
        <f>'Formato 7 d)'!C29</f>
        <v>35121100</v>
      </c>
      <c r="R22" s="572">
        <f>'Formato 7 d)'!D29</f>
        <v>512272.39</v>
      </c>
      <c r="S22" s="572">
        <f>'Formato 7 d)'!E29</f>
        <v>512272.39</v>
      </c>
      <c r="T22" s="572">
        <f>'Formato 7 d)'!F29</f>
        <v>9836921.8099999987</v>
      </c>
      <c r="U22" s="572">
        <f>'Formato 7 d)'!G29</f>
        <v>8818431.129999999</v>
      </c>
    </row>
    <row r="23" spans="1:21" x14ac:dyDescent="0.25">
      <c r="P23" s="572"/>
      <c r="Q23" s="572"/>
      <c r="R23" s="572"/>
      <c r="S23" s="572"/>
      <c r="T23" s="572"/>
      <c r="U23" s="572"/>
    </row>
    <row r="24" spans="1:21" x14ac:dyDescent="0.25">
      <c r="P24" s="572"/>
      <c r="Q24" s="572"/>
      <c r="R24" s="572"/>
      <c r="S24" s="572"/>
      <c r="T24" s="572"/>
      <c r="U24" s="572"/>
    </row>
    <row r="25" spans="1:21" x14ac:dyDescent="0.25">
      <c r="P25" s="572"/>
      <c r="Q25" s="572"/>
      <c r="R25" s="572"/>
      <c r="S25" s="572"/>
      <c r="T25" s="572"/>
      <c r="U25" s="572"/>
    </row>
  </sheetData>
  <sheetProtection algorithmName="SHA-512" hashValue="JBqw2KSwUJudG5EJEJJWao7OeqN6yX0o0aQfUJHfUmeboxwbRaUM9QhEt9BUiji9zv0Ltqx16PpTZlhTgvWOXA==" saltValue="798ZZpD/gB31GeZ9i3XEDg==" spinCount="100000" sheet="1" objects="1" scenarios="1"/>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AE6212-FACA-43D8-9FE8-38DA50332E2D}">
  <sheetPr codeName="Sheet36">
    <pageSetUpPr fitToPage="1"/>
  </sheetPr>
  <dimension ref="A1:XFC67"/>
  <sheetViews>
    <sheetView showGridLines="0" zoomScale="90" zoomScaleNormal="90" workbookViewId="0">
      <selection activeCell="A30" sqref="A30"/>
    </sheetView>
  </sheetViews>
  <sheetFormatPr baseColWidth="10" defaultColWidth="11" defaultRowHeight="15" customHeight="1" zeroHeight="1" x14ac:dyDescent="0.25"/>
  <cols>
    <col min="1" max="1" width="84.1640625" style="576" customWidth="1"/>
    <col min="2" max="6" width="24.1640625" style="116" customWidth="1"/>
    <col min="7" max="7" width="0" style="116" hidden="1" customWidth="1"/>
    <col min="8" max="8" width="0" style="116" hidden="1"/>
    <col min="9" max="16381" width="0" style="116" hidden="1" customWidth="1"/>
    <col min="16382" max="16382" width="6.6640625" style="116" hidden="1" customWidth="1"/>
    <col min="16383" max="16383" width="5.6640625" style="116" hidden="1" customWidth="1"/>
    <col min="16384" max="16384" width="10.6640625" style="116" hidden="1" customWidth="1"/>
  </cols>
  <sheetData>
    <row r="1" spans="1:7" s="589" customFormat="1" ht="34.5" customHeight="1" x14ac:dyDescent="0.2">
      <c r="A1" s="822" t="s">
        <v>4224</v>
      </c>
      <c r="B1" s="822"/>
      <c r="C1" s="822"/>
      <c r="D1" s="822"/>
      <c r="E1" s="822"/>
      <c r="F1" s="822"/>
      <c r="G1" s="590"/>
    </row>
    <row r="2" spans="1:7" x14ac:dyDescent="0.25">
      <c r="A2" s="810" t="str">
        <f>ENTE_PUBLICO</f>
        <v>INSTITUTO MUNICIPAL DE VIVIENDA DE IRAPUATO, GTO., Gobierno del Estado de Guanajuato</v>
      </c>
      <c r="B2" s="811"/>
      <c r="C2" s="811"/>
      <c r="D2" s="811"/>
      <c r="E2" s="811"/>
      <c r="F2" s="812"/>
    </row>
    <row r="3" spans="1:7" x14ac:dyDescent="0.25">
      <c r="A3" s="819" t="s">
        <v>4225</v>
      </c>
      <c r="B3" s="820"/>
      <c r="C3" s="820"/>
      <c r="D3" s="820"/>
      <c r="E3" s="820"/>
      <c r="F3" s="821"/>
    </row>
    <row r="4" spans="1:7" ht="30" x14ac:dyDescent="0.25">
      <c r="A4" s="669"/>
      <c r="B4" s="669" t="s">
        <v>904</v>
      </c>
      <c r="C4" s="669" t="s">
        <v>823</v>
      </c>
      <c r="D4" s="669" t="s">
        <v>4226</v>
      </c>
      <c r="E4" s="669" t="s">
        <v>4227</v>
      </c>
      <c r="F4" s="669" t="s">
        <v>4228</v>
      </c>
    </row>
    <row r="5" spans="1:7" x14ac:dyDescent="0.25">
      <c r="A5" s="670" t="s">
        <v>4229</v>
      </c>
      <c r="B5" s="583"/>
      <c r="C5" s="583"/>
      <c r="D5" s="583"/>
      <c r="E5" s="583"/>
      <c r="F5" s="583"/>
    </row>
    <row r="6" spans="1:7" ht="30" x14ac:dyDescent="0.25">
      <c r="A6" s="671" t="s">
        <v>4230</v>
      </c>
      <c r="B6" s="552"/>
      <c r="C6" s="552" t="s">
        <v>4231</v>
      </c>
      <c r="D6" s="552"/>
      <c r="E6" s="552"/>
      <c r="F6" s="552"/>
    </row>
    <row r="7" spans="1:7" x14ac:dyDescent="0.25">
      <c r="A7" s="671" t="s">
        <v>4232</v>
      </c>
      <c r="B7" s="552"/>
      <c r="C7" s="552"/>
      <c r="D7" s="552"/>
      <c r="E7" s="552"/>
      <c r="F7" s="552"/>
    </row>
    <row r="8" spans="1:7" x14ac:dyDescent="0.25">
      <c r="A8" s="672"/>
      <c r="B8" s="549"/>
      <c r="C8" s="549"/>
      <c r="D8" s="549"/>
      <c r="E8" s="549"/>
      <c r="F8" s="549"/>
    </row>
    <row r="9" spans="1:7" x14ac:dyDescent="0.25">
      <c r="A9" s="670" t="s">
        <v>4233</v>
      </c>
      <c r="B9" s="549"/>
      <c r="C9" s="549"/>
      <c r="D9" s="549"/>
      <c r="E9" s="549"/>
      <c r="F9" s="549"/>
    </row>
    <row r="10" spans="1:7" x14ac:dyDescent="0.25">
      <c r="A10" s="671" t="s">
        <v>4234</v>
      </c>
      <c r="B10" s="552"/>
      <c r="C10" s="552"/>
      <c r="D10" s="552"/>
      <c r="E10" s="552"/>
      <c r="F10" s="552"/>
    </row>
    <row r="11" spans="1:7" x14ac:dyDescent="0.25">
      <c r="A11" s="673" t="s">
        <v>4235</v>
      </c>
      <c r="B11" s="552"/>
      <c r="C11" s="552"/>
      <c r="D11" s="552"/>
      <c r="E11" s="552"/>
      <c r="F11" s="552"/>
    </row>
    <row r="12" spans="1:7" x14ac:dyDescent="0.25">
      <c r="A12" s="673" t="s">
        <v>4236</v>
      </c>
      <c r="B12" s="552"/>
      <c r="C12" s="552"/>
      <c r="D12" s="552"/>
      <c r="E12" s="552"/>
      <c r="F12" s="552"/>
    </row>
    <row r="13" spans="1:7" x14ac:dyDescent="0.25">
      <c r="A13" s="673" t="s">
        <v>4237</v>
      </c>
      <c r="B13" s="552"/>
      <c r="C13" s="552"/>
      <c r="D13" s="552"/>
      <c r="E13" s="552"/>
      <c r="F13" s="552"/>
    </row>
    <row r="14" spans="1:7" x14ac:dyDescent="0.25">
      <c r="A14" s="671" t="s">
        <v>4238</v>
      </c>
      <c r="B14" s="552"/>
      <c r="C14" s="552"/>
      <c r="D14" s="552"/>
      <c r="E14" s="552"/>
      <c r="F14" s="552"/>
    </row>
    <row r="15" spans="1:7" x14ac:dyDescent="0.25">
      <c r="A15" s="673" t="s">
        <v>4235</v>
      </c>
      <c r="B15" s="552"/>
      <c r="C15" s="552"/>
      <c r="D15" s="552"/>
      <c r="E15" s="552"/>
      <c r="F15" s="552"/>
    </row>
    <row r="16" spans="1:7" x14ac:dyDescent="0.25">
      <c r="A16" s="673" t="s">
        <v>4236</v>
      </c>
      <c r="B16" s="552"/>
      <c r="C16" s="552"/>
      <c r="D16" s="552"/>
      <c r="E16" s="552"/>
      <c r="F16" s="552"/>
    </row>
    <row r="17" spans="1:6" x14ac:dyDescent="0.25">
      <c r="A17" s="673" t="s">
        <v>4237</v>
      </c>
      <c r="B17" s="552"/>
      <c r="C17" s="552"/>
      <c r="D17" s="552"/>
      <c r="E17" s="552"/>
      <c r="F17" s="552"/>
    </row>
    <row r="18" spans="1:6" x14ac:dyDescent="0.25">
      <c r="A18" s="671" t="s">
        <v>4239</v>
      </c>
      <c r="B18" s="674"/>
      <c r="C18" s="552"/>
      <c r="D18" s="552"/>
      <c r="E18" s="552"/>
      <c r="F18" s="552"/>
    </row>
    <row r="19" spans="1:6" x14ac:dyDescent="0.25">
      <c r="A19" s="671" t="s">
        <v>4240</v>
      </c>
      <c r="B19" s="552"/>
      <c r="C19" s="552"/>
      <c r="D19" s="552"/>
      <c r="E19" s="552"/>
      <c r="F19" s="552"/>
    </row>
    <row r="20" spans="1:6" x14ac:dyDescent="0.25">
      <c r="A20" s="671" t="s">
        <v>4241</v>
      </c>
      <c r="B20" s="675"/>
      <c r="C20" s="675"/>
      <c r="D20" s="675"/>
      <c r="E20" s="675"/>
      <c r="F20" s="675"/>
    </row>
    <row r="21" spans="1:6" x14ac:dyDescent="0.25">
      <c r="A21" s="671" t="s">
        <v>4242</v>
      </c>
      <c r="B21" s="675"/>
      <c r="C21" s="675"/>
      <c r="D21" s="675"/>
      <c r="E21" s="675"/>
      <c r="F21" s="675"/>
    </row>
    <row r="22" spans="1:6" x14ac:dyDescent="0.25">
      <c r="A22" s="650" t="s">
        <v>4243</v>
      </c>
      <c r="B22" s="675"/>
      <c r="C22" s="675"/>
      <c r="D22" s="675"/>
      <c r="E22" s="675"/>
      <c r="F22" s="675"/>
    </row>
    <row r="23" spans="1:6" x14ac:dyDescent="0.25">
      <c r="A23" s="650" t="s">
        <v>4244</v>
      </c>
      <c r="B23" s="675"/>
      <c r="C23" s="675"/>
      <c r="D23" s="675"/>
      <c r="E23" s="675"/>
      <c r="F23" s="675"/>
    </row>
    <row r="24" spans="1:6" x14ac:dyDescent="0.25">
      <c r="A24" s="650" t="s">
        <v>4245</v>
      </c>
      <c r="B24" s="676"/>
      <c r="C24" s="552"/>
      <c r="D24" s="552"/>
      <c r="E24" s="552"/>
      <c r="F24" s="552"/>
    </row>
    <row r="25" spans="1:6" x14ac:dyDescent="0.25">
      <c r="A25" s="671" t="s">
        <v>4246</v>
      </c>
      <c r="B25" s="676"/>
      <c r="C25" s="552"/>
      <c r="D25" s="552"/>
      <c r="E25" s="552"/>
      <c r="F25" s="552"/>
    </row>
    <row r="26" spans="1:6" x14ac:dyDescent="0.25">
      <c r="A26" s="672"/>
      <c r="B26" s="549"/>
      <c r="C26" s="549"/>
      <c r="D26" s="549"/>
      <c r="E26" s="549"/>
      <c r="F26" s="549"/>
    </row>
    <row r="27" spans="1:6" x14ac:dyDescent="0.25">
      <c r="A27" s="670" t="s">
        <v>4247</v>
      </c>
      <c r="B27" s="549"/>
      <c r="C27" s="549"/>
      <c r="D27" s="549"/>
      <c r="E27" s="549"/>
      <c r="F27" s="549"/>
    </row>
    <row r="28" spans="1:6" x14ac:dyDescent="0.25">
      <c r="A28" s="671" t="s">
        <v>4248</v>
      </c>
      <c r="B28" s="552"/>
      <c r="C28" s="552"/>
      <c r="D28" s="552"/>
      <c r="E28" s="552"/>
      <c r="F28" s="552"/>
    </row>
    <row r="29" spans="1:6" x14ac:dyDescent="0.25">
      <c r="A29" s="672"/>
      <c r="B29" s="549"/>
      <c r="C29" s="549"/>
      <c r="D29" s="549"/>
      <c r="E29" s="549"/>
      <c r="F29" s="549"/>
    </row>
    <row r="30" spans="1:6" x14ac:dyDescent="0.25">
      <c r="A30" s="670" t="s">
        <v>4249</v>
      </c>
      <c r="B30" s="549"/>
      <c r="C30" s="549"/>
      <c r="D30" s="549"/>
      <c r="E30" s="549"/>
      <c r="F30" s="549"/>
    </row>
    <row r="31" spans="1:6" x14ac:dyDescent="0.25">
      <c r="A31" s="671" t="s">
        <v>4234</v>
      </c>
      <c r="B31" s="552"/>
      <c r="C31" s="552"/>
      <c r="D31" s="552"/>
      <c r="E31" s="552"/>
      <c r="F31" s="552"/>
    </row>
    <row r="32" spans="1:6" x14ac:dyDescent="0.25">
      <c r="A32" s="671" t="s">
        <v>4238</v>
      </c>
      <c r="B32" s="552"/>
      <c r="C32" s="552"/>
      <c r="D32" s="552"/>
      <c r="E32" s="552"/>
      <c r="F32" s="552"/>
    </row>
    <row r="33" spans="1:6" x14ac:dyDescent="0.25">
      <c r="A33" s="671" t="s">
        <v>4250</v>
      </c>
      <c r="B33" s="552"/>
      <c r="C33" s="552"/>
      <c r="D33" s="552"/>
      <c r="E33" s="552"/>
      <c r="F33" s="552"/>
    </row>
    <row r="34" spans="1:6" x14ac:dyDescent="0.25">
      <c r="A34" s="672"/>
      <c r="B34" s="549"/>
      <c r="C34" s="549"/>
      <c r="D34" s="549"/>
      <c r="E34" s="549"/>
      <c r="F34" s="549"/>
    </row>
    <row r="35" spans="1:6" x14ac:dyDescent="0.25">
      <c r="A35" s="670" t="s">
        <v>4251</v>
      </c>
      <c r="B35" s="549"/>
      <c r="C35" s="549"/>
      <c r="D35" s="549"/>
      <c r="E35" s="549"/>
      <c r="F35" s="549"/>
    </row>
    <row r="36" spans="1:6" x14ac:dyDescent="0.25">
      <c r="A36" s="671" t="s">
        <v>4252</v>
      </c>
      <c r="B36" s="552"/>
      <c r="C36" s="552"/>
      <c r="D36" s="552"/>
      <c r="E36" s="552"/>
      <c r="F36" s="552"/>
    </row>
    <row r="37" spans="1:6" x14ac:dyDescent="0.25">
      <c r="A37" s="671" t="s">
        <v>4253</v>
      </c>
      <c r="B37" s="552"/>
      <c r="C37" s="552"/>
      <c r="D37" s="552"/>
      <c r="E37" s="552"/>
      <c r="F37" s="552"/>
    </row>
    <row r="38" spans="1:6" x14ac:dyDescent="0.25">
      <c r="A38" s="671" t="s">
        <v>4254</v>
      </c>
      <c r="B38" s="676"/>
      <c r="C38" s="552"/>
      <c r="D38" s="552"/>
      <c r="E38" s="552"/>
      <c r="F38" s="552"/>
    </row>
    <row r="39" spans="1:6" x14ac:dyDescent="0.25">
      <c r="A39" s="672"/>
      <c r="B39" s="549"/>
      <c r="C39" s="549"/>
      <c r="D39" s="549"/>
      <c r="E39" s="549"/>
      <c r="F39" s="549"/>
    </row>
    <row r="40" spans="1:6" x14ac:dyDescent="0.25">
      <c r="A40" s="670" t="s">
        <v>4255</v>
      </c>
      <c r="B40" s="552"/>
      <c r="C40" s="552"/>
      <c r="D40" s="552"/>
      <c r="E40" s="552"/>
      <c r="F40" s="552"/>
    </row>
    <row r="41" spans="1:6" x14ac:dyDescent="0.25">
      <c r="A41" s="672"/>
      <c r="B41" s="549"/>
      <c r="C41" s="549"/>
      <c r="D41" s="549"/>
      <c r="E41" s="549"/>
      <c r="F41" s="549"/>
    </row>
    <row r="42" spans="1:6" x14ac:dyDescent="0.25">
      <c r="A42" s="670" t="s">
        <v>4256</v>
      </c>
      <c r="B42" s="549"/>
      <c r="C42" s="549"/>
      <c r="D42" s="549"/>
      <c r="E42" s="549"/>
      <c r="F42" s="549"/>
    </row>
    <row r="43" spans="1:6" x14ac:dyDescent="0.25">
      <c r="A43" s="671" t="s">
        <v>4257</v>
      </c>
      <c r="B43" s="552"/>
      <c r="C43" s="552"/>
      <c r="D43" s="552"/>
      <c r="E43" s="552"/>
      <c r="F43" s="552"/>
    </row>
    <row r="44" spans="1:6" x14ac:dyDescent="0.25">
      <c r="A44" s="671" t="s">
        <v>4258</v>
      </c>
      <c r="B44" s="552"/>
      <c r="C44" s="552"/>
      <c r="D44" s="552"/>
      <c r="E44" s="552"/>
      <c r="F44" s="552"/>
    </row>
    <row r="45" spans="1:6" x14ac:dyDescent="0.25">
      <c r="A45" s="671" t="s">
        <v>4259</v>
      </c>
      <c r="B45" s="552"/>
      <c r="C45" s="552"/>
      <c r="D45" s="552"/>
      <c r="E45" s="552"/>
      <c r="F45" s="552"/>
    </row>
    <row r="46" spans="1:6" x14ac:dyDescent="0.25">
      <c r="A46" s="672"/>
      <c r="B46" s="549"/>
      <c r="C46" s="549"/>
      <c r="D46" s="549"/>
      <c r="E46" s="549"/>
      <c r="F46" s="549"/>
    </row>
    <row r="47" spans="1:6" ht="30" x14ac:dyDescent="0.25">
      <c r="A47" s="670" t="s">
        <v>4260</v>
      </c>
      <c r="B47" s="549"/>
      <c r="C47" s="549"/>
      <c r="D47" s="549"/>
      <c r="E47" s="549"/>
      <c r="F47" s="549"/>
    </row>
    <row r="48" spans="1:6" x14ac:dyDescent="0.25">
      <c r="A48" s="650" t="s">
        <v>4258</v>
      </c>
      <c r="B48" s="675"/>
      <c r="C48" s="675"/>
      <c r="D48" s="675"/>
      <c r="E48" s="675"/>
      <c r="F48" s="675"/>
    </row>
    <row r="49" spans="1:6" x14ac:dyDescent="0.25">
      <c r="A49" s="650" t="s">
        <v>4259</v>
      </c>
      <c r="B49" s="675"/>
      <c r="C49" s="675"/>
      <c r="D49" s="675"/>
      <c r="E49" s="675"/>
      <c r="F49" s="675"/>
    </row>
    <row r="50" spans="1:6" x14ac:dyDescent="0.25">
      <c r="A50" s="672"/>
      <c r="B50" s="549"/>
      <c r="C50" s="549"/>
      <c r="D50" s="549"/>
      <c r="E50" s="549"/>
      <c r="F50" s="549"/>
    </row>
    <row r="51" spans="1:6" x14ac:dyDescent="0.25">
      <c r="A51" s="670" t="s">
        <v>4261</v>
      </c>
      <c r="B51" s="549"/>
      <c r="C51" s="549"/>
      <c r="D51" s="549"/>
      <c r="E51" s="549"/>
      <c r="F51" s="549"/>
    </row>
    <row r="52" spans="1:6" x14ac:dyDescent="0.25">
      <c r="A52" s="671" t="s">
        <v>4258</v>
      </c>
      <c r="B52" s="552"/>
      <c r="C52" s="552"/>
      <c r="D52" s="552"/>
      <c r="E52" s="552"/>
      <c r="F52" s="552"/>
    </row>
    <row r="53" spans="1:6" x14ac:dyDescent="0.25">
      <c r="A53" s="671" t="s">
        <v>4259</v>
      </c>
      <c r="B53" s="552"/>
      <c r="C53" s="552"/>
      <c r="D53" s="552"/>
      <c r="E53" s="552"/>
      <c r="F53" s="552"/>
    </row>
    <row r="54" spans="1:6" x14ac:dyDescent="0.25">
      <c r="A54" s="671" t="s">
        <v>4262</v>
      </c>
      <c r="B54" s="552"/>
      <c r="C54" s="552"/>
      <c r="D54" s="552"/>
      <c r="E54" s="552"/>
      <c r="F54" s="552"/>
    </row>
    <row r="55" spans="1:6" x14ac:dyDescent="0.25">
      <c r="A55" s="672"/>
      <c r="B55" s="549"/>
      <c r="C55" s="549"/>
      <c r="D55" s="549"/>
      <c r="E55" s="549"/>
      <c r="F55" s="549"/>
    </row>
    <row r="56" spans="1:6" x14ac:dyDescent="0.25">
      <c r="A56" s="670" t="s">
        <v>4263</v>
      </c>
      <c r="B56" s="549"/>
      <c r="C56" s="549"/>
      <c r="D56" s="549"/>
      <c r="E56" s="549"/>
      <c r="F56" s="549"/>
    </row>
    <row r="57" spans="1:6" x14ac:dyDescent="0.25">
      <c r="A57" s="671" t="s">
        <v>4258</v>
      </c>
      <c r="B57" s="552"/>
      <c r="C57" s="552"/>
      <c r="D57" s="552"/>
      <c r="E57" s="552"/>
      <c r="F57" s="552"/>
    </row>
    <row r="58" spans="1:6" x14ac:dyDescent="0.25">
      <c r="A58" s="671" t="s">
        <v>4259</v>
      </c>
      <c r="B58" s="552"/>
      <c r="C58" s="552"/>
      <c r="D58" s="552"/>
      <c r="E58" s="552"/>
      <c r="F58" s="552"/>
    </row>
    <row r="59" spans="1:6" x14ac:dyDescent="0.25">
      <c r="A59" s="672"/>
      <c r="B59" s="549"/>
      <c r="C59" s="549"/>
      <c r="D59" s="549"/>
      <c r="E59" s="549"/>
      <c r="F59" s="549"/>
    </row>
    <row r="60" spans="1:6" x14ac:dyDescent="0.25">
      <c r="A60" s="670" t="s">
        <v>4264</v>
      </c>
      <c r="B60" s="549"/>
      <c r="C60" s="549"/>
      <c r="D60" s="549"/>
      <c r="E60" s="549"/>
      <c r="F60" s="549"/>
    </row>
    <row r="61" spans="1:6" x14ac:dyDescent="0.25">
      <c r="A61" s="671" t="s">
        <v>4265</v>
      </c>
      <c r="B61" s="552"/>
      <c r="C61" s="552"/>
      <c r="D61" s="552"/>
      <c r="E61" s="552"/>
      <c r="F61" s="552"/>
    </row>
    <row r="62" spans="1:6" x14ac:dyDescent="0.25">
      <c r="A62" s="671" t="s">
        <v>4266</v>
      </c>
      <c r="B62" s="676"/>
      <c r="C62" s="552"/>
      <c r="D62" s="552"/>
      <c r="E62" s="552"/>
      <c r="F62" s="552"/>
    </row>
    <row r="63" spans="1:6" x14ac:dyDescent="0.25">
      <c r="A63" s="672"/>
      <c r="B63" s="549"/>
      <c r="C63" s="549"/>
      <c r="D63" s="549"/>
      <c r="E63" s="549"/>
      <c r="F63" s="549"/>
    </row>
    <row r="64" spans="1:6" x14ac:dyDescent="0.25">
      <c r="A64" s="670" t="s">
        <v>4267</v>
      </c>
      <c r="B64" s="549"/>
      <c r="C64" s="549"/>
      <c r="D64" s="549"/>
      <c r="E64" s="549"/>
      <c r="F64" s="549"/>
    </row>
    <row r="65" spans="1:6" x14ac:dyDescent="0.25">
      <c r="A65" s="671" t="s">
        <v>4268</v>
      </c>
      <c r="B65" s="552"/>
      <c r="C65" s="552"/>
      <c r="D65" s="552"/>
      <c r="E65" s="552"/>
      <c r="F65" s="552"/>
    </row>
    <row r="66" spans="1:6" x14ac:dyDescent="0.25">
      <c r="A66" s="671" t="s">
        <v>4269</v>
      </c>
      <c r="B66" s="552"/>
      <c r="C66" s="552"/>
      <c r="D66" s="552"/>
      <c r="E66" s="552"/>
      <c r="F66" s="552"/>
    </row>
    <row r="67" spans="1:6" x14ac:dyDescent="0.25">
      <c r="A67" s="677"/>
      <c r="B67" s="570"/>
      <c r="C67" s="570"/>
      <c r="D67" s="570"/>
      <c r="E67" s="570"/>
      <c r="F67" s="570"/>
    </row>
  </sheetData>
  <sheetProtection password="D4CF" sheet="1" objects="1" scenarios="1"/>
  <mergeCells count="3">
    <mergeCell ref="A2:F2"/>
    <mergeCell ref="A3:F3"/>
    <mergeCell ref="A1:F1"/>
  </mergeCells>
  <dataValidations count="14">
    <dataValidation type="decimal" allowBlank="1" showInputMessage="1" showErrorMessage="1" sqref="B10:F10 B14:F14" xr:uid="{00000000-0002-0000-4E00-000000000000}">
      <formula1>0</formula1>
      <formula2>200</formula2>
    </dataValidation>
    <dataValidation type="decimal" allowBlank="1" showInputMessage="1" showErrorMessage="1" prompt="El porcentaje (%) de crecimiento esperado de los activos del plan." sqref="B23:F23" xr:uid="{00000000-0002-0000-4E00-000001000000}">
      <formula1>0</formula1>
      <formula2>100</formula2>
    </dataValidation>
    <dataValidation type="whole" allowBlank="1" showInputMessage="1" showErrorMessage="1" prompt="El año en que se elaboró el estudio actuarial más reciente." sqref="B65:F65" xr:uid="{00000000-0002-0000-4E00-000002000000}">
      <formula1>1900</formula1>
      <formula2>2099</formula2>
    </dataValidation>
    <dataValidation type="whole" allowBlank="1" showInputMessage="1" showErrorMessage="1" prompt="Promedio de años de servicios de los trabajadores afiliados activos." sqref="B19:F19" xr:uid="{00000000-0002-0000-4E00-000003000000}">
      <formula1>0</formula1>
      <formula2>100</formula2>
    </dataValidation>
    <dataValidation type="decimal" allowBlank="1" showInputMessage="1" showErrorMessage="1" prompt="La aportación que realiza el ente público al plan de pensión como porcentaje (%) del salario." sqref="B20:F21" xr:uid="{00000000-0002-0000-4E00-000004000000}">
      <formula1>0</formula1>
      <formula2>100</formula2>
    </dataValidation>
    <dataValidation type="decimal" allowBlank="1" showInputMessage="1" showErrorMessage="1" prompt="El porcentaje (%) de crecimiento esperado de los pensionados y jubilados." sqref="B22:F22" xr:uid="{00000000-0002-0000-4E00-000005000000}">
      <formula1>0</formula1>
      <formula2>100</formula2>
    </dataValidation>
    <dataValidation type="whole" allowBlank="1" showInputMessage="1" showErrorMessage="1" prompt="La edad (en años) a la que el afiliado puede tramitar su jubilación o pensión." sqref="B24:F24" xr:uid="{00000000-0002-0000-4E00-000006000000}">
      <formula1>0</formula1>
      <formula2>199</formula2>
    </dataValidation>
    <dataValidation type="decimal" allowBlank="1" showInputMessage="1" showErrorMessage="1" prompt="La esperanza de vida (en años) de los afiliados al plan. " sqref="B25:F25" xr:uid="{00000000-0002-0000-4E00-000007000000}">
      <formula1>0</formula1>
      <formula2>199</formula2>
    </dataValidation>
    <dataValidation type="whole" allowBlank="1" showInputMessage="1" showErrorMessage="1" prompt="El año en que el plan se encuentre en descapitalización." sqref="B61:F61" xr:uid="{00000000-0002-0000-4E00-000008000000}">
      <formula1>1900</formula1>
      <formula2>2099</formula2>
    </dataValidation>
    <dataValidation allowBlank="1" showInputMessage="1" showErrorMessage="1" prompt="La empresa o institución que elaboró el estudio actuarial más reciente." sqref="B66:F66" xr:uid="{00000000-0002-0000-4E00-000009000000}"/>
    <dataValidation allowBlank="1" showInputMessage="1" showErrorMessage="1" prompt="Definir si el tipo de sistema corresponde a una prestación laboral o es un fondo general para trabajadores del estado o municipio." sqref="B6:F6" xr:uid="{00000000-0002-0000-4E00-00000A000000}"/>
    <dataValidation allowBlank="1" showInputMessage="1" showErrorMessage="1" prompt="Definir si el tipo de sistema es un plan de beneficio definido, de contribución definida o mixto." sqref="B7:F7" xr:uid="{00000000-0002-0000-4E00-00000B000000}"/>
    <dataValidation type="whole" allowBlank="1" showInputMessage="1" showErrorMessage="1" sqref="B11:F13 B15:F17" xr:uid="{00000000-0002-0000-4E00-00000C000000}">
      <formula1>0</formula1>
      <formula2>199</formula2>
    </dataValidation>
    <dataValidation type="decimal" allowBlank="1" showInputMessage="1" showErrorMessage="1" sqref="B28:F28 B31:F33 B36:F38 B43:F45 B52:F54 B57:F58 B62:F62" xr:uid="{00000000-0002-0000-4E00-00000D000000}">
      <formula1>-1.79769313486231E+100</formula1>
      <formula2>1.79769313486231E+100</formula2>
    </dataValidation>
  </dataValidations>
  <pageMargins left="0.70866141732283472" right="0.70866141732283472" top="0.74803149606299213" bottom="0.74803149606299213" header="0.31496062992125984" footer="0.31496062992125984"/>
  <pageSetup paperSize="9" scale="49" orientation="portrait" r:id="rId1"/>
  <extLst>
    <ext xmlns:x14="http://schemas.microsoft.com/office/spreadsheetml/2009/9/main" uri="{CCE6A557-97BC-4b89-ADB6-D9C93CAAB3DF}">
      <x14:dataValidations xmlns:xm="http://schemas.microsoft.com/office/excel/2006/main" count="12">
        <x14:dataValidation type="decimal" allowBlank="1" showInputMessage="1" showErrorMessage="1" prompt="El monto de la reserva a la fecha de cierre del ejercicio solicitado." xr:uid="{00000000-0002-0000-4E00-00000E000000}">
          <x14:formula1>
            <xm:f>0</xm:f>
          </x14:formula1>
          <x14:formula2>
            <xm:f>'Info General'!E30</xm:f>
          </x14:formula2>
          <xm:sqref>B40</xm:sqref>
        </x14:dataValidation>
        <x14:dataValidation type="decimal" allowBlank="1" showInputMessage="1" showErrorMessage="1" prompt="El valor presente de las contribuciones asociadas a los sueldos futuros de cotización de la generación actual." xr:uid="{00000000-0002-0000-4E00-00000F000000}">
          <x14:formula1>
            <xm:f>0</xm:f>
          </x14:formula1>
          <x14:formula2>
            <xm:f>'Info General'!E16</xm:f>
          </x14:formula2>
          <xm:sqref>B48:F48</xm:sqref>
        </x14:dataValidation>
        <x14:dataValidation type="decimal" allowBlank="1" showInputMessage="1" showErrorMessage="1" prompt="El valor presente de las contribuciones asociadas a los sueldos futuros de cotización de generaciones futuras." xr:uid="{00000000-0002-0000-4E00-000010000000}">
          <x14:formula1>
            <xm:f>0</xm:f>
          </x14:formula1>
          <x14:formula2>
            <xm:f>'Info General'!E17</xm:f>
          </x14:formula2>
          <xm:sqref>B49:F49</xm:sqref>
        </x14:dataValidation>
        <x14:dataValidation type="whole" allowBlank="1" showInputMessage="1" showErrorMessage="1" xr:uid="{00000000-0002-0000-4E00-000011000000}">
          <x14:formula1>
            <xm:f>0</xm:f>
          </x14:formula1>
          <x14:formula2>
            <xm:f>'Info General'!E30</xm:f>
          </x14:formula2>
          <xm:sqref>B18</xm:sqref>
        </x14:dataValidation>
        <x14:dataValidation type="whole" allowBlank="1" showInputMessage="1" showErrorMessage="1" xr:uid="{00000000-0002-0000-4E00-000012000000}">
          <x14:formula1>
            <xm:f>0</xm:f>
          </x14:formula1>
          <x14:formula2>
            <xm:f>'Info General'!E30</xm:f>
          </x14:formula2>
          <xm:sqref>C18</xm:sqref>
        </x14:dataValidation>
        <x14:dataValidation type="whole" allowBlank="1" showInputMessage="1" showErrorMessage="1" xr:uid="{00000000-0002-0000-4E00-000013000000}">
          <x14:formula1>
            <xm:f>0</xm:f>
          </x14:formula1>
          <x14:formula2>
            <xm:f>'Info General'!E30</xm:f>
          </x14:formula2>
          <xm:sqref>D18</xm:sqref>
        </x14:dataValidation>
        <x14:dataValidation type="whole" allowBlank="1" showInputMessage="1" showErrorMessage="1" xr:uid="{00000000-0002-0000-4E00-000014000000}">
          <x14:formula1>
            <xm:f>0</xm:f>
          </x14:formula1>
          <x14:formula2>
            <xm:f>'Info General'!E30</xm:f>
          </x14:formula2>
          <xm:sqref>E18</xm:sqref>
        </x14:dataValidation>
        <x14:dataValidation type="whole" allowBlank="1" showInputMessage="1" showErrorMessage="1" xr:uid="{00000000-0002-0000-4E00-000015000000}">
          <x14:formula1>
            <xm:f>0</xm:f>
          </x14:formula1>
          <x14:formula2>
            <xm:f>'Info General'!E30</xm:f>
          </x14:formula2>
          <xm:sqref>F18</xm:sqref>
        </x14:dataValidation>
        <x14:dataValidation type="decimal" allowBlank="1" showInputMessage="1" showErrorMessage="1" prompt="El monto de la reserva a la fecha de cierre del ejercicio solicitado." xr:uid="{00000000-0002-0000-4E00-000016000000}">
          <x14:formula1>
            <xm:f>0</xm:f>
          </x14:formula1>
          <x14:formula2>
            <xm:f>'Info General'!E30</xm:f>
          </x14:formula2>
          <xm:sqref>C40</xm:sqref>
        </x14:dataValidation>
        <x14:dataValidation type="decimal" allowBlank="1" showInputMessage="1" showErrorMessage="1" prompt="El monto de la reserva a la fecha de cierre del ejercicio solicitado." xr:uid="{00000000-0002-0000-4E00-000017000000}">
          <x14:formula1>
            <xm:f>0</xm:f>
          </x14:formula1>
          <x14:formula2>
            <xm:f>'Info General'!E30</xm:f>
          </x14:formula2>
          <xm:sqref>D40</xm:sqref>
        </x14:dataValidation>
        <x14:dataValidation type="decimal" allowBlank="1" showInputMessage="1" showErrorMessage="1" prompt="El monto de la reserva a la fecha de cierre del ejercicio solicitado." xr:uid="{00000000-0002-0000-4E00-000018000000}">
          <x14:formula1>
            <xm:f>0</xm:f>
          </x14:formula1>
          <x14:formula2>
            <xm:f>'Info General'!E30</xm:f>
          </x14:formula2>
          <xm:sqref>E40</xm:sqref>
        </x14:dataValidation>
        <x14:dataValidation type="decimal" allowBlank="1" showInputMessage="1" showErrorMessage="1" prompt="El monto de la reserva a la fecha de cierre del ejercicio solicitado." xr:uid="{00000000-0002-0000-4E00-000019000000}">
          <x14:formula1>
            <xm:f>0</xm:f>
          </x14:formula1>
          <x14:formula2>
            <xm:f>'Info General'!E30</xm:f>
          </x14:formula2>
          <xm:sqref>F40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F6E66-761F-45A5-BEFB-145096804570}">
  <sheetPr codeName="Sheet7">
    <pageSetUpPr fitToPage="1"/>
  </sheetPr>
  <dimension ref="A1:E44"/>
  <sheetViews>
    <sheetView topLeftCell="A7" workbookViewId="0">
      <selection activeCell="A2" sqref="A2"/>
    </sheetView>
  </sheetViews>
  <sheetFormatPr baseColWidth="10" defaultColWidth="12" defaultRowHeight="11.25" x14ac:dyDescent="0.2"/>
  <cols>
    <col min="1" max="1" width="50.83203125" style="102" customWidth="1"/>
    <col min="2" max="5" width="20.83203125" style="103" customWidth="1"/>
    <col min="6" max="16384" width="12" style="77"/>
  </cols>
  <sheetData>
    <row r="1" spans="1:5" ht="45" customHeight="1" x14ac:dyDescent="0.2">
      <c r="A1" s="14" t="s">
        <v>170</v>
      </c>
      <c r="B1" s="13"/>
      <c r="C1" s="13"/>
      <c r="D1" s="13"/>
      <c r="E1" s="12"/>
    </row>
    <row r="2" spans="1:5" ht="35.1" customHeight="1" x14ac:dyDescent="0.2">
      <c r="A2" s="51" t="s">
        <v>171</v>
      </c>
      <c r="B2" s="85" t="s">
        <v>172</v>
      </c>
      <c r="C2" s="85" t="s">
        <v>173</v>
      </c>
      <c r="D2" s="85" t="s">
        <v>174</v>
      </c>
      <c r="E2" s="85" t="s">
        <v>175</v>
      </c>
    </row>
    <row r="3" spans="1:5" s="91" customFormat="1" ht="11.25" customHeight="1" x14ac:dyDescent="0.2">
      <c r="A3" s="92" t="s">
        <v>176</v>
      </c>
      <c r="B3" s="45"/>
      <c r="C3" s="45"/>
      <c r="D3" s="45"/>
      <c r="E3" s="45"/>
    </row>
    <row r="4" spans="1:5" ht="11.25" customHeight="1" x14ac:dyDescent="0.2">
      <c r="A4" s="93" t="s">
        <v>177</v>
      </c>
      <c r="B4" s="45"/>
      <c r="C4" s="45"/>
      <c r="D4" s="45"/>
      <c r="E4" s="45"/>
    </row>
    <row r="5" spans="1:5" ht="11.25" customHeight="1" x14ac:dyDescent="0.2">
      <c r="A5" s="94" t="s">
        <v>178</v>
      </c>
      <c r="B5" s="45"/>
      <c r="C5" s="45"/>
      <c r="D5" s="79">
        <v>0</v>
      </c>
      <c r="E5" s="79">
        <v>0</v>
      </c>
    </row>
    <row r="6" spans="1:5" ht="11.25" customHeight="1" x14ac:dyDescent="0.2">
      <c r="A6" s="95" t="s">
        <v>179</v>
      </c>
      <c r="B6" s="45"/>
      <c r="C6" s="45"/>
      <c r="D6" s="80">
        <v>0</v>
      </c>
      <c r="E6" s="80">
        <v>0</v>
      </c>
    </row>
    <row r="7" spans="1:5" ht="11.25" customHeight="1" x14ac:dyDescent="0.2">
      <c r="A7" s="95" t="s">
        <v>180</v>
      </c>
      <c r="B7" s="45"/>
      <c r="C7" s="45"/>
      <c r="D7" s="80">
        <v>0</v>
      </c>
      <c r="E7" s="80">
        <v>0</v>
      </c>
    </row>
    <row r="8" spans="1:5" ht="11.25" customHeight="1" x14ac:dyDescent="0.2">
      <c r="A8" s="95" t="s">
        <v>181</v>
      </c>
      <c r="B8" s="45"/>
      <c r="C8" s="45"/>
      <c r="D8" s="80">
        <v>0</v>
      </c>
      <c r="E8" s="80">
        <v>0</v>
      </c>
    </row>
    <row r="9" spans="1:5" ht="11.25" customHeight="1" x14ac:dyDescent="0.2">
      <c r="A9" s="96"/>
      <c r="B9" s="45"/>
      <c r="C9" s="45"/>
      <c r="D9" s="45"/>
      <c r="E9" s="45"/>
    </row>
    <row r="10" spans="1:5" ht="11.25" customHeight="1" x14ac:dyDescent="0.2">
      <c r="A10" s="94" t="s">
        <v>182</v>
      </c>
      <c r="B10" s="45"/>
      <c r="C10" s="45"/>
      <c r="D10" s="80">
        <v>0</v>
      </c>
      <c r="E10" s="80">
        <v>0</v>
      </c>
    </row>
    <row r="11" spans="1:5" ht="11.25" customHeight="1" x14ac:dyDescent="0.2">
      <c r="A11" s="95" t="s">
        <v>183</v>
      </c>
      <c r="B11" s="45"/>
      <c r="C11" s="45"/>
      <c r="D11" s="80">
        <v>0</v>
      </c>
      <c r="E11" s="80">
        <v>0</v>
      </c>
    </row>
    <row r="12" spans="1:5" ht="11.25" customHeight="1" x14ac:dyDescent="0.2">
      <c r="A12" s="95" t="s">
        <v>184</v>
      </c>
      <c r="B12" s="45"/>
      <c r="C12" s="45"/>
      <c r="D12" s="80">
        <v>0</v>
      </c>
      <c r="E12" s="80">
        <v>0</v>
      </c>
    </row>
    <row r="13" spans="1:5" ht="11.25" customHeight="1" x14ac:dyDescent="0.2">
      <c r="A13" s="95" t="s">
        <v>180</v>
      </c>
      <c r="B13" s="45"/>
      <c r="C13" s="45"/>
      <c r="D13" s="80">
        <v>0</v>
      </c>
      <c r="E13" s="80">
        <v>0</v>
      </c>
    </row>
    <row r="14" spans="1:5" ht="11.25" customHeight="1" x14ac:dyDescent="0.2">
      <c r="A14" s="95" t="s">
        <v>181</v>
      </c>
      <c r="B14" s="45"/>
      <c r="C14" s="45"/>
      <c r="D14" s="80">
        <v>0</v>
      </c>
      <c r="E14" s="80">
        <v>0</v>
      </c>
    </row>
    <row r="15" spans="1:5" ht="11.25" customHeight="1" x14ac:dyDescent="0.2">
      <c r="A15" s="96"/>
      <c r="B15" s="45"/>
      <c r="C15" s="45"/>
      <c r="D15" s="45"/>
      <c r="E15" s="45"/>
    </row>
    <row r="16" spans="1:5" ht="11.25" customHeight="1" x14ac:dyDescent="0.2">
      <c r="A16" s="94" t="s">
        <v>185</v>
      </c>
      <c r="B16" s="45"/>
      <c r="C16" s="45"/>
      <c r="D16" s="80">
        <v>0</v>
      </c>
      <c r="E16" s="80">
        <v>0</v>
      </c>
    </row>
    <row r="17" spans="1:5" ht="11.25" customHeight="1" x14ac:dyDescent="0.2">
      <c r="A17" s="97"/>
      <c r="B17" s="45"/>
      <c r="C17" s="45"/>
      <c r="D17" s="45"/>
      <c r="E17" s="45"/>
    </row>
    <row r="18" spans="1:5" ht="11.25" customHeight="1" x14ac:dyDescent="0.2">
      <c r="A18" s="93" t="s">
        <v>186</v>
      </c>
      <c r="B18" s="45"/>
      <c r="C18" s="45"/>
      <c r="D18" s="45"/>
      <c r="E18" s="45"/>
    </row>
    <row r="19" spans="1:5" ht="11.25" customHeight="1" x14ac:dyDescent="0.2">
      <c r="A19" s="94" t="s">
        <v>178</v>
      </c>
      <c r="B19" s="45"/>
      <c r="C19" s="45"/>
      <c r="D19" s="80">
        <v>0</v>
      </c>
      <c r="E19" s="80">
        <v>0</v>
      </c>
    </row>
    <row r="20" spans="1:5" ht="11.25" customHeight="1" x14ac:dyDescent="0.2">
      <c r="A20" s="95" t="s">
        <v>179</v>
      </c>
      <c r="B20" s="45"/>
      <c r="C20" s="45"/>
      <c r="D20" s="80">
        <v>0</v>
      </c>
      <c r="E20" s="80">
        <v>0</v>
      </c>
    </row>
    <row r="21" spans="1:5" ht="11.25" customHeight="1" x14ac:dyDescent="0.2">
      <c r="A21" s="95" t="s">
        <v>180</v>
      </c>
      <c r="B21" s="45"/>
      <c r="C21" s="45"/>
      <c r="D21" s="80">
        <v>0</v>
      </c>
      <c r="E21" s="80">
        <v>0</v>
      </c>
    </row>
    <row r="22" spans="1:5" ht="11.25" customHeight="1" x14ac:dyDescent="0.2">
      <c r="A22" s="95" t="s">
        <v>181</v>
      </c>
      <c r="B22" s="45"/>
      <c r="C22" s="45"/>
      <c r="D22" s="80">
        <v>0</v>
      </c>
      <c r="E22" s="80">
        <v>0</v>
      </c>
    </row>
    <row r="23" spans="1:5" ht="11.25" customHeight="1" x14ac:dyDescent="0.2">
      <c r="A23" s="96"/>
      <c r="B23" s="45"/>
      <c r="C23" s="45"/>
      <c r="D23" s="45"/>
      <c r="E23" s="45"/>
    </row>
    <row r="24" spans="1:5" ht="11.25" customHeight="1" x14ac:dyDescent="0.2">
      <c r="A24" s="94" t="s">
        <v>182</v>
      </c>
      <c r="B24" s="45"/>
      <c r="C24" s="45"/>
      <c r="D24" s="80">
        <v>0</v>
      </c>
      <c r="E24" s="80">
        <v>0</v>
      </c>
    </row>
    <row r="25" spans="1:5" ht="11.25" customHeight="1" x14ac:dyDescent="0.2">
      <c r="A25" s="95" t="s">
        <v>183</v>
      </c>
      <c r="B25" s="45"/>
      <c r="C25" s="45"/>
      <c r="D25" s="80">
        <v>0</v>
      </c>
      <c r="E25" s="80">
        <v>0</v>
      </c>
    </row>
    <row r="26" spans="1:5" ht="11.25" customHeight="1" x14ac:dyDescent="0.2">
      <c r="A26" s="95" t="s">
        <v>184</v>
      </c>
      <c r="B26" s="45"/>
      <c r="C26" s="45"/>
      <c r="D26" s="80">
        <v>0</v>
      </c>
      <c r="E26" s="80">
        <v>0</v>
      </c>
    </row>
    <row r="27" spans="1:5" ht="11.25" customHeight="1" x14ac:dyDescent="0.2">
      <c r="A27" s="95" t="s">
        <v>180</v>
      </c>
      <c r="B27" s="45"/>
      <c r="C27" s="45"/>
      <c r="D27" s="80">
        <v>0</v>
      </c>
      <c r="E27" s="80">
        <v>0</v>
      </c>
    </row>
    <row r="28" spans="1:5" ht="11.25" customHeight="1" x14ac:dyDescent="0.2">
      <c r="A28" s="95" t="s">
        <v>181</v>
      </c>
      <c r="B28" s="45"/>
      <c r="C28" s="45"/>
      <c r="D28" s="80">
        <v>0</v>
      </c>
      <c r="E28" s="80">
        <v>0</v>
      </c>
    </row>
    <row r="29" spans="1:5" ht="11.25" customHeight="1" x14ac:dyDescent="0.2">
      <c r="A29" s="96"/>
      <c r="B29" s="45"/>
      <c r="C29" s="45"/>
      <c r="D29" s="45"/>
      <c r="E29" s="45"/>
    </row>
    <row r="30" spans="1:5" ht="11.25" customHeight="1" x14ac:dyDescent="0.2">
      <c r="A30" s="94" t="s">
        <v>187</v>
      </c>
      <c r="B30" s="45"/>
      <c r="C30" s="45"/>
      <c r="D30" s="80">
        <v>0</v>
      </c>
      <c r="E30" s="80">
        <v>0</v>
      </c>
    </row>
    <row r="31" spans="1:5" ht="11.25" customHeight="1" x14ac:dyDescent="0.2">
      <c r="A31" s="98"/>
      <c r="B31" s="45"/>
      <c r="C31" s="45"/>
      <c r="D31" s="45"/>
      <c r="E31" s="45"/>
    </row>
    <row r="32" spans="1:5" ht="11.25" customHeight="1" x14ac:dyDescent="0.2">
      <c r="A32" s="94" t="s">
        <v>188</v>
      </c>
      <c r="B32" s="45"/>
      <c r="C32" s="45"/>
      <c r="D32" s="79">
        <v>14867902.050000001</v>
      </c>
      <c r="E32" s="79">
        <v>13643109.25</v>
      </c>
    </row>
    <row r="33" spans="1:5" ht="11.25" customHeight="1" x14ac:dyDescent="0.2">
      <c r="A33" s="99"/>
      <c r="B33" s="45"/>
      <c r="C33" s="45"/>
      <c r="D33" s="45"/>
      <c r="E33" s="45"/>
    </row>
    <row r="34" spans="1:5" ht="11.25" customHeight="1" x14ac:dyDescent="0.2">
      <c r="A34" s="94" t="s">
        <v>189</v>
      </c>
      <c r="B34" s="45"/>
      <c r="C34" s="45"/>
      <c r="D34" s="79">
        <v>14867902.050000001</v>
      </c>
      <c r="E34" s="79">
        <v>13643109.25</v>
      </c>
    </row>
    <row r="35" spans="1:5" x14ac:dyDescent="0.2">
      <c r="A35" s="74"/>
      <c r="B35" s="83"/>
      <c r="C35" s="83"/>
      <c r="D35" s="100"/>
      <c r="E35" s="100"/>
    </row>
    <row r="37" spans="1:5" ht="24.75" customHeight="1" x14ac:dyDescent="0.2">
      <c r="A37" s="8" t="s">
        <v>56</v>
      </c>
      <c r="B37" s="7"/>
      <c r="C37" s="7"/>
      <c r="D37" s="7"/>
      <c r="E37" s="7"/>
    </row>
    <row r="41" spans="1:5" ht="15" x14ac:dyDescent="0.25">
      <c r="A41" s="101"/>
    </row>
    <row r="42" spans="1:5" ht="15" x14ac:dyDescent="0.25">
      <c r="A42" s="101"/>
    </row>
    <row r="43" spans="1:5" ht="15" x14ac:dyDescent="0.25">
      <c r="A43" s="101"/>
    </row>
    <row r="44" spans="1:5" ht="15" x14ac:dyDescent="0.25">
      <c r="A44" s="101"/>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FB220-B1F8-453B-9A32-C49E03C69569}">
  <sheetPr codeName="Hoja25"/>
  <dimension ref="A1:T52"/>
  <sheetViews>
    <sheetView workbookViewId="0">
      <selection activeCell="P20" sqref="P20"/>
    </sheetView>
  </sheetViews>
  <sheetFormatPr baseColWidth="10" defaultColWidth="13.33203125" defaultRowHeight="15" customHeight="1" x14ac:dyDescent="0.25"/>
  <cols>
    <col min="1" max="1" width="12.1640625" style="116" bestFit="1" customWidth="1"/>
    <col min="2" max="14" width="3.5" style="116" customWidth="1"/>
    <col min="15" max="15" width="68.1640625" style="116" customWidth="1"/>
    <col min="16" max="16" width="13.33203125" style="116" customWidth="1"/>
    <col min="17" max="17" width="14.83203125" style="116" customWidth="1"/>
    <col min="18" max="18" width="13.1640625" style="116" bestFit="1" customWidth="1"/>
    <col min="19" max="19" width="13.33203125" style="116" customWidth="1"/>
    <col min="20" max="20" width="12.83203125" style="116" bestFit="1" customWidth="1"/>
    <col min="21" max="21" width="24.1640625" style="116" bestFit="1" customWidth="1"/>
    <col min="22" max="22" width="17.5" style="116" bestFit="1" customWidth="1"/>
    <col min="23" max="23" width="31.83203125" style="116" bestFit="1" customWidth="1"/>
    <col min="24" max="24" width="18.6640625" style="116" bestFit="1" customWidth="1"/>
    <col min="25" max="25" width="13.33203125" style="116" customWidth="1"/>
    <col min="26" max="16384" width="13.33203125" style="116"/>
  </cols>
  <sheetData>
    <row r="1" spans="1:20" x14ac:dyDescent="0.25">
      <c r="A1" s="116" t="s">
        <v>3662</v>
      </c>
      <c r="B1" s="116" t="s">
        <v>3663</v>
      </c>
      <c r="C1" s="116" t="s">
        <v>3664</v>
      </c>
      <c r="D1" s="116" t="s">
        <v>3665</v>
      </c>
      <c r="E1" s="116" t="s">
        <v>3666</v>
      </c>
      <c r="F1" s="116" t="s">
        <v>3667</v>
      </c>
      <c r="G1" s="116" t="s">
        <v>3668</v>
      </c>
      <c r="H1" s="116" t="s">
        <v>3669</v>
      </c>
      <c r="I1" s="116" t="s">
        <v>3670</v>
      </c>
      <c r="P1" s="669" t="s">
        <v>4270</v>
      </c>
      <c r="Q1" s="669" t="s">
        <v>4271</v>
      </c>
      <c r="R1" s="669" t="s">
        <v>4272</v>
      </c>
      <c r="S1" s="669" t="s">
        <v>4273</v>
      </c>
      <c r="T1" s="669" t="s">
        <v>4274</v>
      </c>
    </row>
    <row r="2" spans="1:20" x14ac:dyDescent="0.25">
      <c r="A2" s="116" t="str">
        <f>IF(LEN(CLEAN(B2))=0,"0",B2)&amp;","&amp;IF(LEN(CLEAN(C2))=0,"0",C2)&amp;","&amp;IF(LEN(CLEAN(D2))=0,"0",D2)&amp;","&amp;IF(LEN(CLEAN(E2))=0,"0",E2)&amp;","&amp;IF(LEN(CLEAN(F2))=0,"0",F2)&amp;","&amp;IF(LEN(CLEAN(G2))=0,"0",G2)&amp;","&amp;IF(LEN(CLEAN(H2))=0,"0",H2)</f>
        <v>8,1,0,0,0,0,0</v>
      </c>
      <c r="B2" s="116">
        <v>8</v>
      </c>
      <c r="C2" s="116">
        <v>1</v>
      </c>
      <c r="I2" s="116" t="s">
        <v>4229</v>
      </c>
      <c r="P2" s="572"/>
      <c r="Q2" s="572"/>
      <c r="R2" s="572"/>
      <c r="S2" s="572"/>
      <c r="T2" s="572"/>
    </row>
    <row r="3" spans="1:20" x14ac:dyDescent="0.25">
      <c r="A3" s="116" t="str">
        <f t="shared" ref="A3:A52" si="0">IF(LEN(CLEAN(B3))=0,"0",B3)&amp;","&amp;IF(LEN(CLEAN(C3))=0,"0",C3)&amp;","&amp;IF(LEN(CLEAN(D3))=0,"0",D3)&amp;","&amp;IF(LEN(CLEAN(E3))=0,"0",E3)&amp;","&amp;IF(LEN(CLEAN(F3))=0,"0",F3)&amp;","&amp;IF(LEN(CLEAN(G3))=0,"0",G3)&amp;","&amp;IF(LEN(CLEAN(H3))=0,"0",H3)</f>
        <v>8,1,1,0,0,0,0</v>
      </c>
      <c r="B3" s="116">
        <v>8</v>
      </c>
      <c r="C3" s="116">
        <v>1</v>
      </c>
      <c r="D3" s="116">
        <v>1</v>
      </c>
      <c r="J3" s="116" t="s">
        <v>4230</v>
      </c>
      <c r="P3" s="572">
        <f>'Formato 8'!B6</f>
        <v>0</v>
      </c>
      <c r="Q3" s="572" t="str">
        <f>'Formato 8'!C6</f>
        <v>no aplica</v>
      </c>
      <c r="R3" s="572">
        <f>'Formato 8'!D6</f>
        <v>0</v>
      </c>
      <c r="S3" s="572">
        <f>'Formato 8'!E6</f>
        <v>0</v>
      </c>
      <c r="T3" s="572">
        <f>'Formato 8'!F6</f>
        <v>0</v>
      </c>
    </row>
    <row r="4" spans="1:20" x14ac:dyDescent="0.25">
      <c r="A4" s="116" t="str">
        <f t="shared" si="0"/>
        <v>8,1,2,0,0,0,0</v>
      </c>
      <c r="B4" s="116">
        <v>8</v>
      </c>
      <c r="C4" s="116">
        <v>1</v>
      </c>
      <c r="D4" s="116">
        <v>2</v>
      </c>
      <c r="J4" s="116" t="s">
        <v>4232</v>
      </c>
      <c r="P4" s="572">
        <f>'Formato 8'!B7</f>
        <v>0</v>
      </c>
      <c r="Q4" s="572">
        <f>'Formato 8'!C7</f>
        <v>0</v>
      </c>
      <c r="R4" s="572">
        <f>'Formato 8'!D7</f>
        <v>0</v>
      </c>
      <c r="S4" s="572">
        <f>'Formato 8'!E7</f>
        <v>0</v>
      </c>
      <c r="T4" s="572">
        <f>'Formato 8'!F7</f>
        <v>0</v>
      </c>
    </row>
    <row r="5" spans="1:20" x14ac:dyDescent="0.25">
      <c r="A5" s="116" t="str">
        <f t="shared" si="0"/>
        <v>8,2,0,0,0,0,0</v>
      </c>
      <c r="B5" s="116">
        <v>8</v>
      </c>
      <c r="C5" s="116">
        <v>2</v>
      </c>
      <c r="I5" s="116" t="s">
        <v>4233</v>
      </c>
      <c r="P5" s="572"/>
      <c r="Q5" s="572"/>
      <c r="R5" s="572"/>
      <c r="S5" s="572"/>
      <c r="T5" s="572"/>
    </row>
    <row r="6" spans="1:20" x14ac:dyDescent="0.25">
      <c r="A6" s="116" t="str">
        <f t="shared" si="0"/>
        <v>8,2,1,0,0,0,0</v>
      </c>
      <c r="B6" s="116">
        <v>8</v>
      </c>
      <c r="C6" s="116">
        <v>2</v>
      </c>
      <c r="D6" s="116">
        <v>1</v>
      </c>
      <c r="J6" s="116" t="s">
        <v>4234</v>
      </c>
      <c r="P6" s="572">
        <f>'Formato 8'!B10</f>
        <v>0</v>
      </c>
      <c r="Q6" s="572">
        <f>'Formato 8'!C10</f>
        <v>0</v>
      </c>
      <c r="R6" s="572">
        <f>'Formato 8'!D10</f>
        <v>0</v>
      </c>
      <c r="S6" s="572">
        <f>'Formato 8'!E10</f>
        <v>0</v>
      </c>
      <c r="T6" s="572">
        <f>'Formato 8'!F10</f>
        <v>0</v>
      </c>
    </row>
    <row r="7" spans="1:20" x14ac:dyDescent="0.25">
      <c r="A7" s="116" t="str">
        <f t="shared" si="0"/>
        <v>8,2,1,1,0,0,0</v>
      </c>
      <c r="B7" s="116">
        <v>8</v>
      </c>
      <c r="C7" s="116">
        <v>2</v>
      </c>
      <c r="D7" s="116">
        <v>1</v>
      </c>
      <c r="E7" s="116">
        <v>1</v>
      </c>
      <c r="K7" s="116" t="s">
        <v>4235</v>
      </c>
      <c r="P7" s="572">
        <f>'Formato 8'!B11</f>
        <v>0</v>
      </c>
      <c r="Q7" s="572">
        <f>'Formato 8'!C11</f>
        <v>0</v>
      </c>
      <c r="R7" s="572">
        <f>'Formato 8'!D11</f>
        <v>0</v>
      </c>
      <c r="S7" s="572">
        <f>'Formato 8'!E11</f>
        <v>0</v>
      </c>
      <c r="T7" s="572">
        <f>'Formato 8'!F11</f>
        <v>0</v>
      </c>
    </row>
    <row r="8" spans="1:20" x14ac:dyDescent="0.25">
      <c r="A8" s="116" t="str">
        <f t="shared" si="0"/>
        <v>8,2,1,2,0,0,0</v>
      </c>
      <c r="B8" s="116">
        <v>8</v>
      </c>
      <c r="C8" s="116">
        <v>2</v>
      </c>
      <c r="D8" s="116">
        <v>1</v>
      </c>
      <c r="E8" s="116">
        <v>2</v>
      </c>
      <c r="K8" s="116" t="s">
        <v>4236</v>
      </c>
      <c r="P8" s="572">
        <f>'Formato 8'!B12</f>
        <v>0</v>
      </c>
      <c r="Q8" s="572">
        <f>'Formato 8'!C12</f>
        <v>0</v>
      </c>
      <c r="R8" s="572">
        <f>'Formato 8'!D12</f>
        <v>0</v>
      </c>
      <c r="S8" s="572">
        <f>'Formato 8'!E12</f>
        <v>0</v>
      </c>
      <c r="T8" s="572">
        <f>'Formato 8'!F12</f>
        <v>0</v>
      </c>
    </row>
    <row r="9" spans="1:20" x14ac:dyDescent="0.25">
      <c r="A9" s="116" t="str">
        <f t="shared" si="0"/>
        <v>8,2,1,3,0,0,0</v>
      </c>
      <c r="B9" s="116">
        <v>8</v>
      </c>
      <c r="C9" s="116">
        <v>2</v>
      </c>
      <c r="D9" s="116">
        <v>1</v>
      </c>
      <c r="E9" s="116">
        <v>3</v>
      </c>
      <c r="K9" s="116" t="s">
        <v>4237</v>
      </c>
      <c r="P9" s="572">
        <f>'Formato 8'!B13</f>
        <v>0</v>
      </c>
      <c r="Q9" s="572">
        <f>'Formato 8'!C13</f>
        <v>0</v>
      </c>
      <c r="R9" s="572">
        <f>'Formato 8'!D13</f>
        <v>0</v>
      </c>
      <c r="S9" s="572">
        <f>'Formato 8'!E13</f>
        <v>0</v>
      </c>
      <c r="T9" s="572">
        <f>'Formato 8'!F13</f>
        <v>0</v>
      </c>
    </row>
    <row r="10" spans="1:20" x14ac:dyDescent="0.25">
      <c r="A10" s="116" t="str">
        <f t="shared" si="0"/>
        <v>8,2,2,0,0,0,0</v>
      </c>
      <c r="B10" s="116">
        <v>8</v>
      </c>
      <c r="C10" s="116">
        <v>2</v>
      </c>
      <c r="D10" s="116">
        <v>2</v>
      </c>
      <c r="J10" s="116" t="s">
        <v>4238</v>
      </c>
      <c r="P10" s="572">
        <f>'Formato 8'!B14</f>
        <v>0</v>
      </c>
      <c r="Q10" s="572">
        <f>'Formato 8'!C14</f>
        <v>0</v>
      </c>
      <c r="R10" s="572">
        <f>'Formato 8'!D14</f>
        <v>0</v>
      </c>
      <c r="S10" s="572">
        <f>'Formato 8'!E14</f>
        <v>0</v>
      </c>
      <c r="T10" s="572">
        <f>'Formato 8'!F14</f>
        <v>0</v>
      </c>
    </row>
    <row r="11" spans="1:20" x14ac:dyDescent="0.25">
      <c r="A11" s="116" t="str">
        <f t="shared" si="0"/>
        <v>8,2,2,1,0,0,0</v>
      </c>
      <c r="B11" s="116">
        <v>8</v>
      </c>
      <c r="C11" s="116">
        <v>2</v>
      </c>
      <c r="D11" s="116">
        <v>2</v>
      </c>
      <c r="E11" s="116">
        <v>1</v>
      </c>
      <c r="K11" s="116" t="s">
        <v>4235</v>
      </c>
      <c r="P11" s="572">
        <f>'Formato 8'!B15</f>
        <v>0</v>
      </c>
      <c r="Q11" s="572">
        <f>'Formato 8'!C15</f>
        <v>0</v>
      </c>
      <c r="R11" s="572">
        <f>'Formato 8'!D15</f>
        <v>0</v>
      </c>
      <c r="S11" s="572">
        <f>'Formato 8'!E15</f>
        <v>0</v>
      </c>
      <c r="T11" s="572">
        <f>'Formato 8'!F15</f>
        <v>0</v>
      </c>
    </row>
    <row r="12" spans="1:20" x14ac:dyDescent="0.25">
      <c r="A12" s="116" t="str">
        <f t="shared" si="0"/>
        <v>8,2,2,2,0,0,0</v>
      </c>
      <c r="B12" s="116">
        <v>8</v>
      </c>
      <c r="C12" s="116">
        <v>2</v>
      </c>
      <c r="D12" s="116">
        <v>2</v>
      </c>
      <c r="E12" s="116">
        <v>2</v>
      </c>
      <c r="K12" s="116" t="s">
        <v>4236</v>
      </c>
      <c r="P12" s="572">
        <f>'Formato 8'!B16</f>
        <v>0</v>
      </c>
      <c r="Q12" s="572">
        <f>'Formato 8'!C16</f>
        <v>0</v>
      </c>
      <c r="R12" s="572">
        <f>'Formato 8'!D16</f>
        <v>0</v>
      </c>
      <c r="S12" s="572">
        <f>'Formato 8'!E16</f>
        <v>0</v>
      </c>
      <c r="T12" s="572">
        <f>'Formato 8'!F16</f>
        <v>0</v>
      </c>
    </row>
    <row r="13" spans="1:20" x14ac:dyDescent="0.25">
      <c r="A13" s="116" t="str">
        <f t="shared" si="0"/>
        <v>8,2,2,3,0,0,0</v>
      </c>
      <c r="B13" s="116">
        <v>8</v>
      </c>
      <c r="C13" s="116">
        <v>2</v>
      </c>
      <c r="D13" s="116">
        <v>2</v>
      </c>
      <c r="E13" s="116">
        <v>3</v>
      </c>
      <c r="K13" s="116" t="s">
        <v>4237</v>
      </c>
      <c r="P13" s="572">
        <f>'Formato 8'!B17</f>
        <v>0</v>
      </c>
      <c r="Q13" s="572">
        <f>'Formato 8'!C17</f>
        <v>0</v>
      </c>
      <c r="R13" s="572">
        <f>'Formato 8'!D17</f>
        <v>0</v>
      </c>
      <c r="S13" s="572">
        <f>'Formato 8'!E17</f>
        <v>0</v>
      </c>
      <c r="T13" s="572">
        <f>'Formato 8'!F17</f>
        <v>0</v>
      </c>
    </row>
    <row r="14" spans="1:20" x14ac:dyDescent="0.25">
      <c r="A14" s="116" t="str">
        <f t="shared" si="0"/>
        <v>8,2,3,0,0,0,0</v>
      </c>
      <c r="B14" s="116">
        <v>8</v>
      </c>
      <c r="C14" s="116">
        <v>2</v>
      </c>
      <c r="D14" s="116">
        <v>3</v>
      </c>
      <c r="J14" s="116" t="s">
        <v>4239</v>
      </c>
      <c r="P14" s="572">
        <f>'Formato 8'!B18</f>
        <v>0</v>
      </c>
      <c r="Q14" s="572">
        <f>'Formato 8'!C18</f>
        <v>0</v>
      </c>
      <c r="R14" s="572">
        <f>'Formato 8'!D18</f>
        <v>0</v>
      </c>
      <c r="S14" s="572">
        <f>'Formato 8'!E18</f>
        <v>0</v>
      </c>
      <c r="T14" s="572">
        <f>'Formato 8'!F18</f>
        <v>0</v>
      </c>
    </row>
    <row r="15" spans="1:20" x14ac:dyDescent="0.25">
      <c r="A15" s="116" t="str">
        <f t="shared" si="0"/>
        <v>8,2,4,0,0,0,0</v>
      </c>
      <c r="B15" s="116">
        <v>8</v>
      </c>
      <c r="C15" s="116">
        <v>2</v>
      </c>
      <c r="D15" s="116">
        <v>4</v>
      </c>
      <c r="J15" s="116" t="s">
        <v>4240</v>
      </c>
      <c r="P15" s="572">
        <f>'Formato 8'!B19</f>
        <v>0</v>
      </c>
      <c r="Q15" s="572">
        <f>'Formato 8'!C19</f>
        <v>0</v>
      </c>
      <c r="R15" s="572">
        <f>'Formato 8'!D19</f>
        <v>0</v>
      </c>
      <c r="S15" s="572">
        <f>'Formato 8'!E19</f>
        <v>0</v>
      </c>
      <c r="T15" s="572">
        <f>'Formato 8'!F19</f>
        <v>0</v>
      </c>
    </row>
    <row r="16" spans="1:20" x14ac:dyDescent="0.25">
      <c r="A16" s="116" t="str">
        <f t="shared" si="0"/>
        <v>8,2,5,0,0,0,0</v>
      </c>
      <c r="B16" s="116">
        <v>8</v>
      </c>
      <c r="C16" s="116">
        <v>2</v>
      </c>
      <c r="D16" s="116">
        <v>5</v>
      </c>
      <c r="J16" s="116" t="s">
        <v>4241</v>
      </c>
      <c r="P16" s="572">
        <f>'Formato 8'!B20</f>
        <v>0</v>
      </c>
      <c r="Q16" s="572">
        <f>'Formato 8'!C20</f>
        <v>0</v>
      </c>
      <c r="R16" s="572">
        <f>'Formato 8'!D20</f>
        <v>0</v>
      </c>
      <c r="S16" s="572">
        <f>'Formato 8'!E20</f>
        <v>0</v>
      </c>
      <c r="T16" s="572">
        <f>'Formato 8'!F20</f>
        <v>0</v>
      </c>
    </row>
    <row r="17" spans="1:20" x14ac:dyDescent="0.25">
      <c r="A17" s="116" t="str">
        <f t="shared" si="0"/>
        <v>8,2,6,0,0,0,0</v>
      </c>
      <c r="B17" s="116">
        <v>8</v>
      </c>
      <c r="C17" s="116">
        <v>2</v>
      </c>
      <c r="D17" s="116">
        <v>6</v>
      </c>
      <c r="J17" s="116" t="s">
        <v>4242</v>
      </c>
      <c r="P17" s="572">
        <f>'Formato 8'!B21</f>
        <v>0</v>
      </c>
      <c r="Q17" s="572">
        <f>'Formato 8'!C21</f>
        <v>0</v>
      </c>
      <c r="R17" s="572">
        <f>'Formato 8'!D21</f>
        <v>0</v>
      </c>
      <c r="S17" s="572">
        <f>'Formato 8'!E21</f>
        <v>0</v>
      </c>
      <c r="T17" s="572">
        <f>'Formato 8'!F21</f>
        <v>0</v>
      </c>
    </row>
    <row r="18" spans="1:20" x14ac:dyDescent="0.25">
      <c r="A18" s="116" t="str">
        <f t="shared" si="0"/>
        <v>8,2,7,0,0,0,0</v>
      </c>
      <c r="B18" s="116">
        <v>8</v>
      </c>
      <c r="C18" s="116">
        <v>2</v>
      </c>
      <c r="D18" s="116">
        <v>7</v>
      </c>
      <c r="J18" s="116" t="s">
        <v>4243</v>
      </c>
      <c r="P18" s="572">
        <f>'Formato 8'!B22</f>
        <v>0</v>
      </c>
      <c r="Q18" s="572">
        <f>'Formato 8'!C22</f>
        <v>0</v>
      </c>
      <c r="R18" s="572">
        <f>'Formato 8'!D22</f>
        <v>0</v>
      </c>
      <c r="S18" s="572">
        <f>'Formato 8'!E22</f>
        <v>0</v>
      </c>
      <c r="T18" s="572">
        <f>'Formato 8'!F22</f>
        <v>0</v>
      </c>
    </row>
    <row r="19" spans="1:20" x14ac:dyDescent="0.25">
      <c r="A19" s="116" t="str">
        <f t="shared" si="0"/>
        <v>8,2,8,0,0,0,0</v>
      </c>
      <c r="B19" s="116">
        <v>8</v>
      </c>
      <c r="C19" s="116">
        <v>2</v>
      </c>
      <c r="D19" s="116">
        <v>8</v>
      </c>
      <c r="J19" s="116" t="s">
        <v>4244</v>
      </c>
      <c r="P19" s="572">
        <f>'Formato 8'!B23</f>
        <v>0</v>
      </c>
      <c r="Q19" s="572">
        <f>'Formato 8'!C23</f>
        <v>0</v>
      </c>
      <c r="R19" s="572">
        <f>'Formato 8'!D23</f>
        <v>0</v>
      </c>
      <c r="S19" s="572">
        <f>'Formato 8'!E23</f>
        <v>0</v>
      </c>
      <c r="T19" s="572">
        <f>'Formato 8'!F23</f>
        <v>0</v>
      </c>
    </row>
    <row r="20" spans="1:20" x14ac:dyDescent="0.25">
      <c r="A20" s="116" t="str">
        <f t="shared" si="0"/>
        <v>8,2,9,0,0,0,0</v>
      </c>
      <c r="B20" s="116">
        <v>8</v>
      </c>
      <c r="C20" s="116">
        <v>2</v>
      </c>
      <c r="D20" s="116">
        <v>9</v>
      </c>
      <c r="J20" s="116" t="s">
        <v>4245</v>
      </c>
      <c r="P20" s="572">
        <f>'Formato 8'!B24</f>
        <v>0</v>
      </c>
      <c r="Q20" s="572">
        <f>'Formato 8'!C24</f>
        <v>0</v>
      </c>
      <c r="R20" s="572">
        <f>'Formato 8'!D24</f>
        <v>0</v>
      </c>
      <c r="S20" s="572">
        <f>'Formato 8'!E24</f>
        <v>0</v>
      </c>
      <c r="T20" s="572">
        <f>'Formato 8'!F24</f>
        <v>0</v>
      </c>
    </row>
    <row r="21" spans="1:20" x14ac:dyDescent="0.25">
      <c r="A21" s="116" t="str">
        <f t="shared" si="0"/>
        <v>8,2,10,0,0,0,0</v>
      </c>
      <c r="B21" s="116">
        <v>8</v>
      </c>
      <c r="C21" s="116">
        <v>2</v>
      </c>
      <c r="D21" s="116">
        <v>10</v>
      </c>
      <c r="J21" s="116" t="s">
        <v>4246</v>
      </c>
      <c r="P21" s="572">
        <f>'Formato 8'!B25</f>
        <v>0</v>
      </c>
      <c r="Q21" s="572">
        <f>'Formato 8'!C25</f>
        <v>0</v>
      </c>
      <c r="R21" s="572">
        <f>'Formato 8'!D25</f>
        <v>0</v>
      </c>
      <c r="S21" s="572">
        <f>'Formato 8'!E25</f>
        <v>0</v>
      </c>
      <c r="T21" s="572">
        <f>'Formato 8'!F25</f>
        <v>0</v>
      </c>
    </row>
    <row r="22" spans="1:20" x14ac:dyDescent="0.25">
      <c r="A22" s="116" t="str">
        <f t="shared" si="0"/>
        <v>8,3,0,0,0,0,0</v>
      </c>
      <c r="B22" s="116">
        <v>8</v>
      </c>
      <c r="C22" s="116">
        <v>3</v>
      </c>
      <c r="I22" s="116" t="s">
        <v>4247</v>
      </c>
      <c r="P22" s="572"/>
      <c r="Q22" s="572"/>
      <c r="R22" s="572"/>
      <c r="S22" s="572"/>
      <c r="T22" s="572"/>
    </row>
    <row r="23" spans="1:20" x14ac:dyDescent="0.25">
      <c r="A23" s="116" t="str">
        <f t="shared" si="0"/>
        <v>8,3,1,0,0,0,0</v>
      </c>
      <c r="B23" s="116">
        <v>8</v>
      </c>
      <c r="C23" s="116">
        <v>3</v>
      </c>
      <c r="D23" s="116">
        <v>1</v>
      </c>
      <c r="J23" s="116" t="s">
        <v>4248</v>
      </c>
      <c r="P23" s="572">
        <f>'Formato 8'!B28</f>
        <v>0</v>
      </c>
      <c r="Q23" s="572">
        <f>'Formato 8'!C28</f>
        <v>0</v>
      </c>
      <c r="R23" s="572">
        <f>'Formato 8'!D28</f>
        <v>0</v>
      </c>
      <c r="S23" s="572">
        <f>'Formato 8'!E28</f>
        <v>0</v>
      </c>
      <c r="T23" s="572">
        <f>'Formato 8'!F28</f>
        <v>0</v>
      </c>
    </row>
    <row r="24" spans="1:20" x14ac:dyDescent="0.25">
      <c r="A24" s="116" t="str">
        <f t="shared" si="0"/>
        <v>8,4,0,0,0,0,0</v>
      </c>
      <c r="B24" s="116">
        <v>8</v>
      </c>
      <c r="C24" s="116">
        <v>4</v>
      </c>
      <c r="I24" s="116" t="s">
        <v>4249</v>
      </c>
      <c r="P24" s="572"/>
      <c r="Q24" s="572"/>
      <c r="R24" s="572"/>
      <c r="S24" s="572"/>
      <c r="T24" s="572"/>
    </row>
    <row r="25" spans="1:20" x14ac:dyDescent="0.25">
      <c r="A25" s="116" t="str">
        <f t="shared" si="0"/>
        <v>8,4,1,0,0,0,0</v>
      </c>
      <c r="B25" s="116">
        <v>8</v>
      </c>
      <c r="C25" s="116">
        <v>4</v>
      </c>
      <c r="D25" s="116">
        <v>1</v>
      </c>
      <c r="J25" s="116" t="s">
        <v>4234</v>
      </c>
      <c r="P25" s="572">
        <f>'Formato 8'!B31</f>
        <v>0</v>
      </c>
      <c r="Q25" s="572">
        <f>'Formato 8'!C31</f>
        <v>0</v>
      </c>
      <c r="R25" s="572">
        <f>'Formato 8'!D31</f>
        <v>0</v>
      </c>
      <c r="S25" s="572">
        <f>'Formato 8'!E31</f>
        <v>0</v>
      </c>
      <c r="T25" s="572">
        <f>'Formato 8'!F31</f>
        <v>0</v>
      </c>
    </row>
    <row r="26" spans="1:20" x14ac:dyDescent="0.25">
      <c r="A26" s="116" t="str">
        <f t="shared" si="0"/>
        <v>8,4,2,0,0,0,0</v>
      </c>
      <c r="B26" s="116">
        <v>8</v>
      </c>
      <c r="C26" s="116">
        <v>4</v>
      </c>
      <c r="D26" s="116">
        <v>2</v>
      </c>
      <c r="J26" s="116" t="s">
        <v>4238</v>
      </c>
      <c r="P26" s="572">
        <f>'Formato 8'!B32</f>
        <v>0</v>
      </c>
      <c r="Q26" s="572">
        <f>'Formato 8'!C32</f>
        <v>0</v>
      </c>
      <c r="R26" s="572">
        <f>'Formato 8'!D32</f>
        <v>0</v>
      </c>
      <c r="S26" s="572">
        <f>'Formato 8'!E32</f>
        <v>0</v>
      </c>
      <c r="T26" s="572">
        <f>'Formato 8'!F32</f>
        <v>0</v>
      </c>
    </row>
    <row r="27" spans="1:20" x14ac:dyDescent="0.25">
      <c r="A27" s="116" t="str">
        <f t="shared" si="0"/>
        <v>8,4,3,0,0,0,0</v>
      </c>
      <c r="B27" s="116">
        <v>8</v>
      </c>
      <c r="C27" s="116">
        <v>4</v>
      </c>
      <c r="D27" s="116">
        <v>3</v>
      </c>
      <c r="J27" s="116" t="s">
        <v>4250</v>
      </c>
      <c r="P27" s="572">
        <f>'Formato 8'!B33</f>
        <v>0</v>
      </c>
      <c r="Q27" s="572">
        <f>'Formato 8'!C33</f>
        <v>0</v>
      </c>
      <c r="R27" s="572">
        <f>'Formato 8'!D33</f>
        <v>0</v>
      </c>
      <c r="S27" s="572">
        <f>'Formato 8'!E33</f>
        <v>0</v>
      </c>
      <c r="T27" s="572">
        <f>'Formato 8'!F33</f>
        <v>0</v>
      </c>
    </row>
    <row r="28" spans="1:20" x14ac:dyDescent="0.25">
      <c r="A28" s="116" t="str">
        <f t="shared" si="0"/>
        <v>8,5,0,0,0,0,0</v>
      </c>
      <c r="B28" s="116">
        <v>8</v>
      </c>
      <c r="C28" s="116">
        <v>5</v>
      </c>
      <c r="I28" s="116" t="s">
        <v>4251</v>
      </c>
      <c r="P28" s="572"/>
      <c r="Q28" s="572"/>
      <c r="R28" s="572"/>
      <c r="S28" s="572"/>
      <c r="T28" s="572"/>
    </row>
    <row r="29" spans="1:20" x14ac:dyDescent="0.25">
      <c r="A29" s="116" t="str">
        <f t="shared" si="0"/>
        <v>8,5,1,0,0,0,0</v>
      </c>
      <c r="B29" s="116">
        <v>8</v>
      </c>
      <c r="C29" s="116">
        <v>5</v>
      </c>
      <c r="D29" s="116">
        <v>1</v>
      </c>
      <c r="J29" s="116" t="s">
        <v>4252</v>
      </c>
      <c r="P29" s="572">
        <f>'Formato 8'!B36</f>
        <v>0</v>
      </c>
      <c r="Q29" s="572">
        <f>'Formato 8'!C36</f>
        <v>0</v>
      </c>
      <c r="R29" s="572">
        <f>'Formato 8'!D36</f>
        <v>0</v>
      </c>
      <c r="S29" s="572">
        <f>'Formato 8'!E36</f>
        <v>0</v>
      </c>
      <c r="T29" s="572">
        <f>'Formato 8'!F36</f>
        <v>0</v>
      </c>
    </row>
    <row r="30" spans="1:20" x14ac:dyDescent="0.25">
      <c r="A30" s="116" t="str">
        <f t="shared" si="0"/>
        <v>8,5,2,0,0,0,0</v>
      </c>
      <c r="B30" s="116">
        <v>8</v>
      </c>
      <c r="C30" s="116">
        <v>5</v>
      </c>
      <c r="D30" s="116">
        <v>2</v>
      </c>
      <c r="J30" s="116" t="s">
        <v>4253</v>
      </c>
      <c r="P30" s="572">
        <f>'Formato 8'!B37</f>
        <v>0</v>
      </c>
      <c r="Q30" s="572">
        <f>'Formato 8'!C37</f>
        <v>0</v>
      </c>
      <c r="R30" s="572">
        <f>'Formato 8'!D37</f>
        <v>0</v>
      </c>
      <c r="S30" s="572">
        <f>'Formato 8'!E37</f>
        <v>0</v>
      </c>
      <c r="T30" s="572">
        <f>'Formato 8'!F37</f>
        <v>0</v>
      </c>
    </row>
    <row r="31" spans="1:20" x14ac:dyDescent="0.25">
      <c r="A31" s="116" t="str">
        <f t="shared" si="0"/>
        <v>8,5,3,0,0,0,0</v>
      </c>
      <c r="B31" s="116">
        <v>8</v>
      </c>
      <c r="C31" s="116">
        <v>5</v>
      </c>
      <c r="D31" s="116">
        <v>3</v>
      </c>
      <c r="J31" s="116" t="s">
        <v>4254</v>
      </c>
      <c r="P31" s="572">
        <f>'Formato 8'!B38</f>
        <v>0</v>
      </c>
      <c r="Q31" s="572">
        <f>'Formato 8'!C38</f>
        <v>0</v>
      </c>
      <c r="R31" s="572">
        <f>'Formato 8'!D38</f>
        <v>0</v>
      </c>
      <c r="S31" s="572">
        <f>'Formato 8'!E38</f>
        <v>0</v>
      </c>
      <c r="T31" s="572">
        <f>'Formato 8'!F38</f>
        <v>0</v>
      </c>
    </row>
    <row r="32" spans="1:20" x14ac:dyDescent="0.25">
      <c r="A32" s="116" t="str">
        <f t="shared" si="0"/>
        <v>8,6,0,0,0,0,0</v>
      </c>
      <c r="B32" s="116">
        <v>8</v>
      </c>
      <c r="C32" s="116">
        <v>6</v>
      </c>
      <c r="I32" s="116" t="s">
        <v>4255</v>
      </c>
      <c r="P32" s="572">
        <f>'Formato 8'!B40</f>
        <v>0</v>
      </c>
      <c r="Q32" s="572">
        <f>'Formato 8'!C40</f>
        <v>0</v>
      </c>
      <c r="R32" s="572">
        <f>'Formato 8'!D40</f>
        <v>0</v>
      </c>
      <c r="S32" s="572">
        <f>'Formato 8'!E40</f>
        <v>0</v>
      </c>
      <c r="T32" s="572">
        <f>'Formato 8'!F40</f>
        <v>0</v>
      </c>
    </row>
    <row r="33" spans="1:20" x14ac:dyDescent="0.25">
      <c r="A33" s="116" t="str">
        <f t="shared" si="0"/>
        <v>8,7,0,0,0,0,0</v>
      </c>
      <c r="B33" s="116">
        <v>8</v>
      </c>
      <c r="C33" s="116">
        <v>7</v>
      </c>
      <c r="I33" s="116" t="s">
        <v>4256</v>
      </c>
      <c r="P33" s="572"/>
      <c r="Q33" s="572"/>
      <c r="R33" s="572"/>
      <c r="S33" s="572"/>
      <c r="T33" s="572"/>
    </row>
    <row r="34" spans="1:20" x14ac:dyDescent="0.25">
      <c r="A34" s="116" t="str">
        <f t="shared" si="0"/>
        <v>8,7,1,0,0,0,0</v>
      </c>
      <c r="B34" s="116">
        <v>8</v>
      </c>
      <c r="C34" s="116">
        <v>7</v>
      </c>
      <c r="D34" s="116">
        <v>1</v>
      </c>
      <c r="J34" s="116" t="s">
        <v>4257</v>
      </c>
      <c r="P34" s="572">
        <f>'Formato 8'!B43</f>
        <v>0</v>
      </c>
      <c r="Q34" s="572">
        <f>'Formato 8'!C43</f>
        <v>0</v>
      </c>
      <c r="R34" s="572">
        <f>'Formato 8'!D43</f>
        <v>0</v>
      </c>
      <c r="S34" s="572">
        <f>'Formato 8'!E43</f>
        <v>0</v>
      </c>
      <c r="T34" s="572">
        <f>'Formato 8'!F43</f>
        <v>0</v>
      </c>
    </row>
    <row r="35" spans="1:20" x14ac:dyDescent="0.25">
      <c r="A35" s="116" t="str">
        <f t="shared" si="0"/>
        <v>8,7,2,0,0,0,0</v>
      </c>
      <c r="B35" s="116">
        <v>8</v>
      </c>
      <c r="C35" s="116">
        <v>7</v>
      </c>
      <c r="D35" s="116">
        <v>2</v>
      </c>
      <c r="J35" s="116" t="s">
        <v>4258</v>
      </c>
      <c r="P35" s="572">
        <f>'Formato 8'!B44</f>
        <v>0</v>
      </c>
      <c r="Q35" s="572">
        <f>'Formato 8'!C44</f>
        <v>0</v>
      </c>
      <c r="R35" s="572">
        <f>'Formato 8'!D44</f>
        <v>0</v>
      </c>
      <c r="S35" s="572">
        <f>'Formato 8'!E44</f>
        <v>0</v>
      </c>
      <c r="T35" s="572">
        <f>'Formato 8'!F44</f>
        <v>0</v>
      </c>
    </row>
    <row r="36" spans="1:20" x14ac:dyDescent="0.25">
      <c r="A36" s="116" t="str">
        <f t="shared" si="0"/>
        <v>8,7,3,0,0,0,0</v>
      </c>
      <c r="B36" s="116">
        <v>8</v>
      </c>
      <c r="C36" s="116">
        <v>7</v>
      </c>
      <c r="D36" s="116">
        <v>3</v>
      </c>
      <c r="J36" s="116" t="s">
        <v>4259</v>
      </c>
      <c r="P36" s="572">
        <f>'Formato 8'!B45</f>
        <v>0</v>
      </c>
      <c r="Q36" s="572">
        <f>'Formato 8'!C45</f>
        <v>0</v>
      </c>
      <c r="R36" s="572">
        <f>'Formato 8'!D45</f>
        <v>0</v>
      </c>
      <c r="S36" s="572">
        <f>'Formato 8'!E45</f>
        <v>0</v>
      </c>
      <c r="T36" s="572">
        <f>'Formato 8'!F45</f>
        <v>0</v>
      </c>
    </row>
    <row r="37" spans="1:20" x14ac:dyDescent="0.25">
      <c r="A37" s="116" t="str">
        <f t="shared" si="0"/>
        <v>8,8,0,0,0,0,0</v>
      </c>
      <c r="B37" s="116">
        <v>8</v>
      </c>
      <c r="C37" s="116">
        <v>8</v>
      </c>
      <c r="I37" s="116" t="s">
        <v>4260</v>
      </c>
      <c r="P37" s="572"/>
      <c r="Q37" s="572"/>
      <c r="R37" s="572"/>
      <c r="S37" s="572"/>
      <c r="T37" s="572"/>
    </row>
    <row r="38" spans="1:20" x14ac:dyDescent="0.25">
      <c r="A38" s="116" t="str">
        <f t="shared" si="0"/>
        <v>8,8,1,0,0,0,0</v>
      </c>
      <c r="B38" s="116">
        <v>8</v>
      </c>
      <c r="C38" s="116">
        <v>8</v>
      </c>
      <c r="D38" s="116">
        <v>1</v>
      </c>
      <c r="J38" s="116" t="s">
        <v>4258</v>
      </c>
      <c r="P38" s="572">
        <f>'Formato 8'!B48</f>
        <v>0</v>
      </c>
      <c r="Q38" s="572">
        <f>'Formato 8'!C48</f>
        <v>0</v>
      </c>
      <c r="R38" s="572">
        <f>'Formato 8'!D48</f>
        <v>0</v>
      </c>
      <c r="S38" s="572">
        <f>'Formato 8'!E48</f>
        <v>0</v>
      </c>
      <c r="T38" s="572">
        <f>'Formato 8'!F48</f>
        <v>0</v>
      </c>
    </row>
    <row r="39" spans="1:20" x14ac:dyDescent="0.25">
      <c r="A39" s="116" t="str">
        <f t="shared" si="0"/>
        <v>8,8,2,0,0,0,0</v>
      </c>
      <c r="B39" s="116">
        <v>8</v>
      </c>
      <c r="C39" s="116">
        <v>8</v>
      </c>
      <c r="D39" s="116">
        <v>2</v>
      </c>
      <c r="J39" s="116" t="s">
        <v>4259</v>
      </c>
      <c r="P39" s="572">
        <f>'Formato 8'!B49</f>
        <v>0</v>
      </c>
      <c r="Q39" s="572">
        <f>'Formato 8'!C49</f>
        <v>0</v>
      </c>
      <c r="R39" s="572">
        <f>'Formato 8'!D49</f>
        <v>0</v>
      </c>
      <c r="S39" s="572">
        <f>'Formato 8'!E49</f>
        <v>0</v>
      </c>
      <c r="T39" s="572">
        <f>'Formato 8'!F49</f>
        <v>0</v>
      </c>
    </row>
    <row r="40" spans="1:20" x14ac:dyDescent="0.25">
      <c r="A40" s="116" t="str">
        <f t="shared" si="0"/>
        <v>8,9,0,0,0,0,0</v>
      </c>
      <c r="B40" s="116">
        <v>8</v>
      </c>
      <c r="C40" s="116">
        <v>9</v>
      </c>
      <c r="I40" s="116" t="s">
        <v>4261</v>
      </c>
      <c r="P40" s="572"/>
      <c r="Q40" s="572"/>
      <c r="R40" s="572"/>
      <c r="S40" s="572"/>
      <c r="T40" s="572"/>
    </row>
    <row r="41" spans="1:20" x14ac:dyDescent="0.25">
      <c r="A41" s="116" t="str">
        <f t="shared" si="0"/>
        <v>8,9,1,0,0,0,0</v>
      </c>
      <c r="B41" s="116">
        <v>8</v>
      </c>
      <c r="C41" s="116">
        <v>9</v>
      </c>
      <c r="D41" s="116">
        <v>1</v>
      </c>
      <c r="J41" s="116" t="s">
        <v>4258</v>
      </c>
      <c r="P41" s="572">
        <f>'Formato 8'!B52</f>
        <v>0</v>
      </c>
      <c r="Q41" s="572">
        <f>'Formato 8'!C52</f>
        <v>0</v>
      </c>
      <c r="R41" s="572">
        <f>'Formato 8'!D52</f>
        <v>0</v>
      </c>
      <c r="S41" s="572">
        <f>'Formato 8'!E52</f>
        <v>0</v>
      </c>
      <c r="T41" s="572">
        <f>'Formato 8'!F52</f>
        <v>0</v>
      </c>
    </row>
    <row r="42" spans="1:20" x14ac:dyDescent="0.25">
      <c r="A42" s="116" t="str">
        <f t="shared" si="0"/>
        <v>8,9,2,0,0,0,0</v>
      </c>
      <c r="B42" s="116">
        <v>8</v>
      </c>
      <c r="C42" s="116">
        <v>9</v>
      </c>
      <c r="D42" s="116">
        <v>2</v>
      </c>
      <c r="J42" s="116" t="s">
        <v>4259</v>
      </c>
      <c r="P42" s="572">
        <f>'Formato 8'!B53</f>
        <v>0</v>
      </c>
      <c r="Q42" s="572">
        <f>'Formato 8'!C53</f>
        <v>0</v>
      </c>
      <c r="R42" s="572">
        <f>'Formato 8'!D53</f>
        <v>0</v>
      </c>
      <c r="S42" s="572">
        <f>'Formato 8'!E53</f>
        <v>0</v>
      </c>
      <c r="T42" s="572">
        <f>'Formato 8'!F53</f>
        <v>0</v>
      </c>
    </row>
    <row r="43" spans="1:20" x14ac:dyDescent="0.25">
      <c r="A43" s="116" t="str">
        <f t="shared" si="0"/>
        <v>8,9,3,0,0,0,0</v>
      </c>
      <c r="B43" s="116">
        <v>8</v>
      </c>
      <c r="C43" s="116">
        <v>9</v>
      </c>
      <c r="D43" s="116">
        <v>3</v>
      </c>
      <c r="J43" s="116" t="s">
        <v>4262</v>
      </c>
      <c r="P43" s="572">
        <f>'Formato 8'!B54</f>
        <v>0</v>
      </c>
      <c r="Q43" s="572">
        <f>'Formato 8'!C54</f>
        <v>0</v>
      </c>
      <c r="R43" s="572">
        <f>'Formato 8'!D54</f>
        <v>0</v>
      </c>
      <c r="S43" s="572">
        <f>'Formato 8'!E54</f>
        <v>0</v>
      </c>
      <c r="T43" s="572">
        <f>'Formato 8'!F54</f>
        <v>0</v>
      </c>
    </row>
    <row r="44" spans="1:20" x14ac:dyDescent="0.25">
      <c r="A44" s="116" t="str">
        <f t="shared" si="0"/>
        <v>8,10,0,0,0,0,0</v>
      </c>
      <c r="B44" s="116">
        <v>8</v>
      </c>
      <c r="C44" s="116">
        <v>10</v>
      </c>
      <c r="I44" s="116" t="s">
        <v>4263</v>
      </c>
      <c r="P44" s="572"/>
      <c r="Q44" s="572"/>
      <c r="R44" s="572"/>
      <c r="S44" s="572"/>
      <c r="T44" s="572"/>
    </row>
    <row r="45" spans="1:20" x14ac:dyDescent="0.25">
      <c r="A45" s="116" t="str">
        <f t="shared" si="0"/>
        <v>8,10,1,0,0,0,0</v>
      </c>
      <c r="B45" s="116">
        <v>8</v>
      </c>
      <c r="C45" s="116">
        <v>10</v>
      </c>
      <c r="D45" s="116">
        <v>1</v>
      </c>
      <c r="J45" s="116" t="s">
        <v>4258</v>
      </c>
      <c r="P45" s="572">
        <f>'Formato 8'!B57</f>
        <v>0</v>
      </c>
      <c r="Q45" s="572">
        <f>'Formato 8'!C57</f>
        <v>0</v>
      </c>
      <c r="R45" s="572">
        <f>'Formato 8'!D57</f>
        <v>0</v>
      </c>
      <c r="S45" s="572">
        <f>'Formato 8'!E57</f>
        <v>0</v>
      </c>
      <c r="T45" s="572">
        <f>'Formato 8'!F57</f>
        <v>0</v>
      </c>
    </row>
    <row r="46" spans="1:20" x14ac:dyDescent="0.25">
      <c r="A46" s="116" t="str">
        <f t="shared" si="0"/>
        <v>8,10,2,0,0,0,0</v>
      </c>
      <c r="B46" s="116">
        <v>8</v>
      </c>
      <c r="C46" s="116">
        <v>10</v>
      </c>
      <c r="D46" s="116">
        <v>2</v>
      </c>
      <c r="J46" s="116" t="s">
        <v>4259</v>
      </c>
      <c r="P46" s="572">
        <f>'Formato 8'!B58</f>
        <v>0</v>
      </c>
      <c r="Q46" s="572">
        <f>'Formato 8'!C58</f>
        <v>0</v>
      </c>
      <c r="R46" s="572">
        <f>'Formato 8'!D58</f>
        <v>0</v>
      </c>
      <c r="S46" s="572">
        <f>'Formato 8'!E58</f>
        <v>0</v>
      </c>
      <c r="T46" s="572">
        <f>'Formato 8'!F58</f>
        <v>0</v>
      </c>
    </row>
    <row r="47" spans="1:20" x14ac:dyDescent="0.25">
      <c r="A47" s="116" t="str">
        <f t="shared" si="0"/>
        <v>8,11,0,0,0,0,0</v>
      </c>
      <c r="B47" s="116">
        <v>8</v>
      </c>
      <c r="C47" s="116">
        <v>11</v>
      </c>
      <c r="I47" s="116" t="s">
        <v>4264</v>
      </c>
      <c r="P47" s="572"/>
      <c r="Q47" s="572"/>
      <c r="R47" s="572"/>
      <c r="S47" s="572"/>
      <c r="T47" s="572"/>
    </row>
    <row r="48" spans="1:20" x14ac:dyDescent="0.25">
      <c r="A48" s="116" t="str">
        <f t="shared" si="0"/>
        <v>8,11,1,0,0,0,0</v>
      </c>
      <c r="B48" s="116">
        <v>8</v>
      </c>
      <c r="C48" s="116">
        <v>11</v>
      </c>
      <c r="D48" s="116">
        <v>1</v>
      </c>
      <c r="J48" s="116" t="s">
        <v>4265</v>
      </c>
      <c r="P48" s="572">
        <f>'Formato 8'!B61</f>
        <v>0</v>
      </c>
      <c r="Q48" s="572">
        <f>'Formato 8'!C61</f>
        <v>0</v>
      </c>
      <c r="R48" s="572">
        <f>'Formato 8'!D61</f>
        <v>0</v>
      </c>
      <c r="S48" s="572">
        <f>'Formato 8'!E61</f>
        <v>0</v>
      </c>
      <c r="T48" s="572">
        <f>'Formato 8'!F61</f>
        <v>0</v>
      </c>
    </row>
    <row r="49" spans="1:20" x14ac:dyDescent="0.25">
      <c r="A49" s="116" t="str">
        <f t="shared" si="0"/>
        <v>8,11,2,0,0,0,0</v>
      </c>
      <c r="B49" s="116">
        <v>8</v>
      </c>
      <c r="C49" s="116">
        <v>11</v>
      </c>
      <c r="D49" s="116">
        <v>2</v>
      </c>
      <c r="J49" s="116" t="s">
        <v>4266</v>
      </c>
      <c r="P49" s="572">
        <f>'Formato 8'!B62</f>
        <v>0</v>
      </c>
      <c r="Q49" s="572">
        <f>'Formato 8'!C62</f>
        <v>0</v>
      </c>
      <c r="R49" s="572">
        <f>'Formato 8'!D62</f>
        <v>0</v>
      </c>
      <c r="S49" s="572">
        <f>'Formato 8'!E62</f>
        <v>0</v>
      </c>
      <c r="T49" s="572">
        <f>'Formato 8'!F62</f>
        <v>0</v>
      </c>
    </row>
    <row r="50" spans="1:20" x14ac:dyDescent="0.25">
      <c r="A50" s="116" t="str">
        <f t="shared" si="0"/>
        <v>8,12,0,0,0,0,0</v>
      </c>
      <c r="B50" s="116">
        <v>8</v>
      </c>
      <c r="C50" s="116">
        <v>12</v>
      </c>
      <c r="I50" s="116" t="s">
        <v>4267</v>
      </c>
      <c r="P50" s="572"/>
      <c r="Q50" s="572"/>
      <c r="R50" s="572"/>
      <c r="S50" s="572"/>
      <c r="T50" s="572"/>
    </row>
    <row r="51" spans="1:20" x14ac:dyDescent="0.25">
      <c r="A51" s="116" t="str">
        <f t="shared" si="0"/>
        <v>8,12,1,0,0,0,0</v>
      </c>
      <c r="B51" s="116">
        <v>8</v>
      </c>
      <c r="C51" s="116">
        <v>12</v>
      </c>
      <c r="D51" s="116">
        <v>1</v>
      </c>
      <c r="J51" s="116" t="s">
        <v>4268</v>
      </c>
      <c r="P51" s="572">
        <f>'Formato 8'!B65</f>
        <v>0</v>
      </c>
      <c r="Q51" s="572">
        <f>'Formato 8'!C65</f>
        <v>0</v>
      </c>
      <c r="R51" s="572">
        <f>'Formato 8'!D65</f>
        <v>0</v>
      </c>
      <c r="S51" s="572">
        <f>'Formato 8'!E65</f>
        <v>0</v>
      </c>
      <c r="T51" s="572">
        <f>'Formato 8'!F65</f>
        <v>0</v>
      </c>
    </row>
    <row r="52" spans="1:20" x14ac:dyDescent="0.25">
      <c r="A52" s="116" t="str">
        <f t="shared" si="0"/>
        <v>8,12,2,0,0,0,0</v>
      </c>
      <c r="B52" s="116">
        <v>8</v>
      </c>
      <c r="C52" s="116">
        <v>12</v>
      </c>
      <c r="D52" s="116">
        <v>2</v>
      </c>
      <c r="J52" s="116" t="s">
        <v>4269</v>
      </c>
      <c r="P52" s="572">
        <f>'Formato 8'!B66</f>
        <v>0</v>
      </c>
      <c r="Q52" s="572">
        <f>'Formato 8'!C66</f>
        <v>0</v>
      </c>
      <c r="R52" s="572">
        <f>'Formato 8'!D66</f>
        <v>0</v>
      </c>
      <c r="S52" s="572">
        <f>'Formato 8'!E66</f>
        <v>0</v>
      </c>
      <c r="T52" s="572">
        <f>'Formato 8'!F66</f>
        <v>0</v>
      </c>
    </row>
  </sheetData>
  <sheetProtection algorithmName="SHA-512" hashValue="VPf6MlhjtueOdXDRkNdEkI7X/9a/3QIj84QsQJgyFunPJAv2IPxClY6d0fheRh3uCLguEAEYXmdths+wyyT7kw==" saltValue="Orq6Fss3H9kyPkN6eq3wPg==" spinCount="100000" sheet="1" objects="1" scenarios="1"/>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03B1F-4B80-41F6-B49E-8F1565EE69AE}">
  <sheetPr codeName="Sheet68"/>
  <dimension ref="A1:B2020"/>
  <sheetViews>
    <sheetView workbookViewId="0"/>
  </sheetViews>
  <sheetFormatPr baseColWidth="10" defaultColWidth="12" defaultRowHeight="11.25" customHeight="1" x14ac:dyDescent="0.2"/>
  <cols>
    <col min="1" max="16384" width="12" style="680"/>
  </cols>
  <sheetData>
    <row r="1" spans="1:2" ht="11.25" customHeight="1" x14ac:dyDescent="0.2">
      <c r="A1" s="678"/>
      <c r="B1" s="678"/>
    </row>
    <row r="2020" spans="1:1" x14ac:dyDescent="0.2">
      <c r="A2020" s="679" t="s">
        <v>190</v>
      </c>
    </row>
  </sheetData>
  <sheetProtection algorithmName="SHA-512" hashValue="kzpaxSdUDqyrShLr9emYpTrl0T7Daocyb7CDqfVuJ6YRP1+Ncf9wci8r/az36JCIwVz4bAhjVXx7MRh0Z6Jclw==" saltValue="sELqCoFnNPJPHixI0xXaeg==" spinCount="100000" sheet="1" objects="1" scenarios="1" selectLockedCells="1"/>
  <pageMargins left="0.7" right="0.7" top="0.75" bottom="0.75" header="0.3" footer="0.3"/>
  <pageSetup paperSize="9"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7E24A-7DC1-4007-A356-FF89D372FA0F}">
  <sheetPr>
    <pageSetUpPr fitToPage="1"/>
  </sheetPr>
  <dimension ref="A1:J65"/>
  <sheetViews>
    <sheetView workbookViewId="0">
      <selection activeCell="A2" sqref="A2"/>
    </sheetView>
  </sheetViews>
  <sheetFormatPr baseColWidth="10" defaultColWidth="12" defaultRowHeight="11.25" customHeight="1" x14ac:dyDescent="0.2"/>
  <cols>
    <col min="1" max="1" width="1" style="186" customWidth="1"/>
    <col min="2" max="2" width="55.6640625" style="186" customWidth="1"/>
    <col min="3" max="3" width="2.83203125" style="186" customWidth="1"/>
    <col min="4" max="4" width="31.33203125" style="186" customWidth="1"/>
    <col min="5" max="5" width="2.83203125" style="186" customWidth="1"/>
    <col min="6" max="6" width="16.5" style="710" customWidth="1"/>
    <col min="7" max="7" width="15.5" style="186" customWidth="1"/>
    <col min="8" max="8" width="14.5" style="186" bestFit="1" customWidth="1"/>
    <col min="9" max="9" width="28.33203125" style="186" bestFit="1" customWidth="1"/>
    <col min="10" max="10" width="18" style="186" customWidth="1"/>
    <col min="11" max="16384" width="12" style="186"/>
  </cols>
  <sheetData>
    <row r="1" spans="1:10" ht="45" customHeight="1" x14ac:dyDescent="0.2">
      <c r="A1" s="857" t="s">
        <v>4275</v>
      </c>
      <c r="B1" s="804"/>
      <c r="C1" s="804"/>
      <c r="D1" s="804"/>
      <c r="E1" s="804"/>
      <c r="F1" s="804"/>
      <c r="G1" s="804"/>
      <c r="H1" s="804"/>
      <c r="I1" s="804"/>
      <c r="J1" s="805"/>
    </row>
    <row r="2" spans="1:10" ht="24" customHeight="1" x14ac:dyDescent="0.2">
      <c r="A2" s="681"/>
      <c r="B2" s="682"/>
      <c r="C2" s="857" t="s">
        <v>4276</v>
      </c>
      <c r="D2" s="804"/>
      <c r="E2" s="804"/>
      <c r="F2" s="805"/>
      <c r="G2" s="857" t="s">
        <v>4277</v>
      </c>
      <c r="H2" s="805"/>
      <c r="I2" s="683"/>
      <c r="J2" s="684"/>
    </row>
    <row r="3" spans="1:10" ht="33.75" x14ac:dyDescent="0.2">
      <c r="A3" s="685"/>
      <c r="B3" s="686" t="s">
        <v>4278</v>
      </c>
      <c r="C3" s="858" t="s">
        <v>4279</v>
      </c>
      <c r="D3" s="859"/>
      <c r="E3" s="858" t="s">
        <v>4280</v>
      </c>
      <c r="F3" s="859"/>
      <c r="G3" s="497" t="s">
        <v>4281</v>
      </c>
      <c r="H3" s="497" t="s">
        <v>4282</v>
      </c>
      <c r="I3" s="687" t="s">
        <v>4283</v>
      </c>
      <c r="J3" s="688" t="s">
        <v>4284</v>
      </c>
    </row>
    <row r="4" spans="1:10" ht="15" customHeight="1" x14ac:dyDescent="0.2">
      <c r="A4" s="689"/>
      <c r="B4" s="853" t="s">
        <v>4285</v>
      </c>
      <c r="C4" s="853"/>
      <c r="D4" s="853"/>
      <c r="E4" s="853"/>
      <c r="F4" s="853"/>
      <c r="G4" s="853"/>
      <c r="H4" s="853"/>
      <c r="I4" s="853"/>
      <c r="J4" s="854"/>
    </row>
    <row r="5" spans="1:10" ht="15" customHeight="1" x14ac:dyDescent="0.2">
      <c r="A5" s="690"/>
      <c r="B5" s="849" t="s">
        <v>4286</v>
      </c>
      <c r="C5" s="849"/>
      <c r="D5" s="849"/>
      <c r="E5" s="849"/>
      <c r="F5" s="849"/>
      <c r="G5" s="849"/>
      <c r="H5" s="849"/>
      <c r="I5" s="849"/>
      <c r="J5" s="850"/>
    </row>
    <row r="6" spans="1:10" ht="15" customHeight="1" x14ac:dyDescent="0.2">
      <c r="A6" s="690"/>
      <c r="B6" s="851" t="s">
        <v>4287</v>
      </c>
      <c r="C6" s="851"/>
      <c r="D6" s="851"/>
      <c r="E6" s="851"/>
      <c r="F6" s="851"/>
      <c r="G6" s="851"/>
      <c r="H6" s="851"/>
      <c r="I6" s="851"/>
      <c r="J6" s="852"/>
    </row>
    <row r="7" spans="1:10" ht="24.95" customHeight="1" x14ac:dyDescent="0.2">
      <c r="A7" s="691">
        <v>900001</v>
      </c>
      <c r="B7" s="692" t="s">
        <v>4288</v>
      </c>
      <c r="C7" s="693"/>
      <c r="D7" s="694" t="s">
        <v>4289</v>
      </c>
      <c r="E7" s="693"/>
      <c r="F7" s="695"/>
      <c r="G7" s="696">
        <v>25047887.579999998</v>
      </c>
      <c r="H7" s="697" t="s">
        <v>4290</v>
      </c>
      <c r="I7" s="697" t="s">
        <v>4291</v>
      </c>
      <c r="J7" s="698" t="s">
        <v>4292</v>
      </c>
    </row>
    <row r="8" spans="1:10" ht="24.95" customHeight="1" x14ac:dyDescent="0.2">
      <c r="A8" s="691">
        <v>900002</v>
      </c>
      <c r="B8" s="692" t="s">
        <v>4293</v>
      </c>
      <c r="C8" s="693"/>
      <c r="D8" s="694" t="s">
        <v>4294</v>
      </c>
      <c r="E8" s="693"/>
      <c r="F8" s="695"/>
      <c r="G8" s="696">
        <v>25047887.579999998</v>
      </c>
      <c r="H8" s="697" t="s">
        <v>4290</v>
      </c>
      <c r="I8" s="697" t="s">
        <v>4291</v>
      </c>
      <c r="J8" s="698" t="s">
        <v>4292</v>
      </c>
    </row>
    <row r="9" spans="1:10" ht="20.100000000000001" customHeight="1" x14ac:dyDescent="0.2">
      <c r="A9" s="691">
        <v>900003</v>
      </c>
      <c r="B9" s="692" t="s">
        <v>4295</v>
      </c>
      <c r="C9" s="693"/>
      <c r="D9" s="694" t="s">
        <v>4296</v>
      </c>
      <c r="E9" s="693"/>
      <c r="F9" s="695"/>
      <c r="G9" s="696">
        <v>1986350.37</v>
      </c>
      <c r="H9" s="697" t="s">
        <v>4290</v>
      </c>
      <c r="I9" s="697" t="s">
        <v>4291</v>
      </c>
      <c r="J9" s="698" t="s">
        <v>4292</v>
      </c>
    </row>
    <row r="10" spans="1:10" ht="15" customHeight="1" x14ac:dyDescent="0.2">
      <c r="A10" s="699"/>
      <c r="B10" s="851" t="s">
        <v>4297</v>
      </c>
      <c r="C10" s="851"/>
      <c r="D10" s="851"/>
      <c r="E10" s="851"/>
      <c r="F10" s="851"/>
      <c r="G10" s="851"/>
      <c r="H10" s="851"/>
      <c r="I10" s="851"/>
      <c r="J10" s="852"/>
    </row>
    <row r="11" spans="1:10" ht="24.95" customHeight="1" x14ac:dyDescent="0.2">
      <c r="A11" s="691">
        <v>900004</v>
      </c>
      <c r="B11" s="692" t="s">
        <v>4288</v>
      </c>
      <c r="C11" s="693"/>
      <c r="D11" s="694" t="s">
        <v>4289</v>
      </c>
      <c r="E11" s="693"/>
      <c r="F11" s="695"/>
      <c r="G11" s="696">
        <v>25047887.579999998</v>
      </c>
      <c r="H11" s="700" t="s">
        <v>4290</v>
      </c>
      <c r="I11" s="697" t="s">
        <v>4291</v>
      </c>
      <c r="J11" s="698" t="s">
        <v>4292</v>
      </c>
    </row>
    <row r="12" spans="1:10" ht="24.95" customHeight="1" x14ac:dyDescent="0.2">
      <c r="A12" s="691">
        <v>900005</v>
      </c>
      <c r="B12" s="692" t="s">
        <v>4293</v>
      </c>
      <c r="C12" s="693"/>
      <c r="D12" s="694" t="s">
        <v>4294</v>
      </c>
      <c r="E12" s="693"/>
      <c r="F12" s="695"/>
      <c r="G12" s="696">
        <v>25047887.579999998</v>
      </c>
      <c r="H12" s="700" t="s">
        <v>4290</v>
      </c>
      <c r="I12" s="697" t="s">
        <v>4291</v>
      </c>
      <c r="J12" s="698" t="s">
        <v>4292</v>
      </c>
    </row>
    <row r="13" spans="1:10" ht="20.100000000000001" customHeight="1" x14ac:dyDescent="0.2">
      <c r="A13" s="691">
        <v>900006</v>
      </c>
      <c r="B13" s="692" t="s">
        <v>4295</v>
      </c>
      <c r="C13" s="693"/>
      <c r="D13" s="694" t="s">
        <v>4296</v>
      </c>
      <c r="E13" s="693"/>
      <c r="F13" s="695"/>
      <c r="G13" s="696">
        <v>8818431.1300000008</v>
      </c>
      <c r="H13" s="700" t="s">
        <v>4290</v>
      </c>
      <c r="I13" s="697" t="s">
        <v>4291</v>
      </c>
      <c r="J13" s="698" t="s">
        <v>4292</v>
      </c>
    </row>
    <row r="14" spans="1:10" ht="15" customHeight="1" x14ac:dyDescent="0.2">
      <c r="A14" s="699"/>
      <c r="B14" s="851" t="s">
        <v>4298</v>
      </c>
      <c r="C14" s="851"/>
      <c r="D14" s="851"/>
      <c r="E14" s="851"/>
      <c r="F14" s="851"/>
      <c r="G14" s="851"/>
      <c r="H14" s="851"/>
      <c r="I14" s="851"/>
      <c r="J14" s="852"/>
    </row>
    <row r="15" spans="1:10" ht="20.100000000000001" customHeight="1" x14ac:dyDescent="0.2">
      <c r="A15" s="691">
        <v>900007</v>
      </c>
      <c r="B15" s="692" t="s">
        <v>4288</v>
      </c>
      <c r="C15" s="693"/>
      <c r="D15" s="694" t="s">
        <v>4299</v>
      </c>
      <c r="E15" s="693"/>
      <c r="F15" s="695"/>
      <c r="G15" s="696">
        <v>25047887.579999998</v>
      </c>
      <c r="H15" s="700" t="s">
        <v>4290</v>
      </c>
      <c r="I15" s="697" t="s">
        <v>4300</v>
      </c>
      <c r="J15" s="698" t="s">
        <v>4292</v>
      </c>
    </row>
    <row r="16" spans="1:10" ht="20.100000000000001" customHeight="1" x14ac:dyDescent="0.2">
      <c r="A16" s="691">
        <v>900008</v>
      </c>
      <c r="B16" s="692" t="s">
        <v>4293</v>
      </c>
      <c r="C16" s="693"/>
      <c r="D16" s="694" t="s">
        <v>4301</v>
      </c>
      <c r="E16" s="693"/>
      <c r="F16" s="695"/>
      <c r="G16" s="696">
        <v>25047887.579999998</v>
      </c>
      <c r="H16" s="700" t="s">
        <v>4290</v>
      </c>
      <c r="I16" s="697" t="s">
        <v>4300</v>
      </c>
      <c r="J16" s="698" t="s">
        <v>4292</v>
      </c>
    </row>
    <row r="17" spans="1:10" ht="20.100000000000001" customHeight="1" x14ac:dyDescent="0.2">
      <c r="A17" s="691">
        <v>900009</v>
      </c>
      <c r="B17" s="692" t="s">
        <v>4295</v>
      </c>
      <c r="C17" s="693"/>
      <c r="D17" s="694" t="s">
        <v>4296</v>
      </c>
      <c r="E17" s="693"/>
      <c r="F17" s="695"/>
      <c r="G17" s="696">
        <v>0</v>
      </c>
      <c r="H17" s="700" t="s">
        <v>4290</v>
      </c>
      <c r="I17" s="697" t="s">
        <v>4300</v>
      </c>
      <c r="J17" s="698" t="s">
        <v>4292</v>
      </c>
    </row>
    <row r="18" spans="1:10" ht="15" customHeight="1" x14ac:dyDescent="0.2">
      <c r="A18" s="699"/>
      <c r="B18" s="851" t="s">
        <v>4302</v>
      </c>
      <c r="C18" s="851"/>
      <c r="D18" s="851"/>
      <c r="E18" s="851"/>
      <c r="F18" s="851"/>
      <c r="G18" s="851"/>
      <c r="H18" s="851"/>
      <c r="I18" s="851"/>
      <c r="J18" s="852"/>
    </row>
    <row r="19" spans="1:10" ht="15" customHeight="1" x14ac:dyDescent="0.2">
      <c r="A19" s="699"/>
      <c r="B19" s="855" t="s">
        <v>4303</v>
      </c>
      <c r="C19" s="855"/>
      <c r="D19" s="855"/>
      <c r="E19" s="855"/>
      <c r="F19" s="855"/>
      <c r="G19" s="855"/>
      <c r="H19" s="855"/>
      <c r="I19" s="855"/>
      <c r="J19" s="856"/>
    </row>
    <row r="20" spans="1:10" ht="20.100000000000001" customHeight="1" x14ac:dyDescent="0.2">
      <c r="A20" s="691">
        <v>9000010</v>
      </c>
      <c r="B20" s="701" t="s">
        <v>4304</v>
      </c>
      <c r="C20" s="693"/>
      <c r="D20" s="694" t="s">
        <v>4305</v>
      </c>
      <c r="E20" s="693"/>
      <c r="F20" s="695"/>
      <c r="G20" s="696">
        <v>0</v>
      </c>
      <c r="H20" s="700" t="s">
        <v>4290</v>
      </c>
      <c r="I20" s="697" t="s">
        <v>4306</v>
      </c>
      <c r="J20" s="702" t="s">
        <v>4307</v>
      </c>
    </row>
    <row r="21" spans="1:10" ht="20.100000000000001" customHeight="1" x14ac:dyDescent="0.2">
      <c r="A21" s="691">
        <v>9000011</v>
      </c>
      <c r="B21" s="701" t="s">
        <v>4308</v>
      </c>
      <c r="C21" s="693"/>
      <c r="D21" s="694" t="s">
        <v>4309</v>
      </c>
      <c r="E21" s="693"/>
      <c r="F21" s="695"/>
      <c r="G21" s="696">
        <v>0</v>
      </c>
      <c r="H21" s="700" t="s">
        <v>4290</v>
      </c>
      <c r="I21" s="697" t="s">
        <v>4306</v>
      </c>
      <c r="J21" s="702" t="s">
        <v>4307</v>
      </c>
    </row>
    <row r="22" spans="1:10" ht="34.5" customHeight="1" x14ac:dyDescent="0.2">
      <c r="A22" s="691">
        <v>9000012</v>
      </c>
      <c r="B22" s="703" t="s">
        <v>4310</v>
      </c>
      <c r="C22" s="704"/>
      <c r="D22" s="694" t="s">
        <v>4311</v>
      </c>
      <c r="E22" s="704"/>
      <c r="F22" s="695"/>
      <c r="G22" s="696">
        <v>0</v>
      </c>
      <c r="H22" s="700" t="s">
        <v>4290</v>
      </c>
      <c r="I22" s="697" t="s">
        <v>4306</v>
      </c>
      <c r="J22" s="702" t="s">
        <v>4307</v>
      </c>
    </row>
    <row r="23" spans="1:10" ht="20.100000000000001" customHeight="1" x14ac:dyDescent="0.2">
      <c r="A23" s="691">
        <v>9000013</v>
      </c>
      <c r="B23" s="692" t="s">
        <v>4312</v>
      </c>
      <c r="C23" s="704"/>
      <c r="D23" s="694" t="s">
        <v>4313</v>
      </c>
      <c r="E23" s="704"/>
      <c r="F23" s="695"/>
      <c r="G23" s="696">
        <v>0</v>
      </c>
      <c r="H23" s="700" t="s">
        <v>4290</v>
      </c>
      <c r="I23" s="697" t="s">
        <v>4306</v>
      </c>
      <c r="J23" s="702" t="s">
        <v>4307</v>
      </c>
    </row>
    <row r="24" spans="1:10" ht="35.1" customHeight="1" x14ac:dyDescent="0.2">
      <c r="A24" s="691">
        <v>9000014</v>
      </c>
      <c r="B24" s="703" t="s">
        <v>4314</v>
      </c>
      <c r="C24" s="704"/>
      <c r="D24" s="694" t="s">
        <v>4311</v>
      </c>
      <c r="E24" s="704"/>
      <c r="F24" s="695"/>
      <c r="G24" s="696">
        <v>0</v>
      </c>
      <c r="H24" s="700" t="s">
        <v>4290</v>
      </c>
      <c r="I24" s="697" t="s">
        <v>4306</v>
      </c>
      <c r="J24" s="702" t="s">
        <v>4307</v>
      </c>
    </row>
    <row r="25" spans="1:10" ht="15" customHeight="1" x14ac:dyDescent="0.2">
      <c r="A25" s="699"/>
      <c r="B25" s="851" t="s">
        <v>4315</v>
      </c>
      <c r="C25" s="851"/>
      <c r="D25" s="851"/>
      <c r="E25" s="851"/>
      <c r="F25" s="851"/>
      <c r="G25" s="851"/>
      <c r="H25" s="851"/>
      <c r="I25" s="851"/>
      <c r="J25" s="852"/>
    </row>
    <row r="26" spans="1:10" ht="20.100000000000001" customHeight="1" x14ac:dyDescent="0.2">
      <c r="A26" s="691">
        <v>9000015</v>
      </c>
      <c r="B26" s="692" t="s">
        <v>4316</v>
      </c>
      <c r="C26" s="693"/>
      <c r="D26" s="694" t="s">
        <v>4317</v>
      </c>
      <c r="E26" s="693"/>
      <c r="F26" s="695"/>
      <c r="G26" s="696">
        <v>7086571.46</v>
      </c>
      <c r="H26" s="700" t="s">
        <v>4290</v>
      </c>
      <c r="I26" s="694" t="s">
        <v>4318</v>
      </c>
      <c r="J26" s="702" t="s">
        <v>4319</v>
      </c>
    </row>
    <row r="27" spans="1:10" ht="20.100000000000001" customHeight="1" x14ac:dyDescent="0.2">
      <c r="A27" s="691">
        <v>9000016</v>
      </c>
      <c r="B27" s="692" t="s">
        <v>4320</v>
      </c>
      <c r="C27" s="693"/>
      <c r="D27" s="694" t="s">
        <v>4317</v>
      </c>
      <c r="E27" s="693"/>
      <c r="F27" s="695"/>
      <c r="G27" s="696">
        <v>7016777.5800000001</v>
      </c>
      <c r="H27" s="700" t="s">
        <v>4290</v>
      </c>
      <c r="I27" s="694" t="s">
        <v>4321</v>
      </c>
      <c r="J27" s="702" t="s">
        <v>4319</v>
      </c>
    </row>
    <row r="28" spans="1:10" ht="15" customHeight="1" x14ac:dyDescent="0.2">
      <c r="A28" s="699"/>
      <c r="B28" s="851" t="s">
        <v>4322</v>
      </c>
      <c r="C28" s="851"/>
      <c r="D28" s="851"/>
      <c r="E28" s="851"/>
      <c r="F28" s="851"/>
      <c r="G28" s="851"/>
      <c r="H28" s="851"/>
      <c r="I28" s="851"/>
      <c r="J28" s="852"/>
    </row>
    <row r="29" spans="1:10" ht="20.100000000000001" customHeight="1" x14ac:dyDescent="0.2">
      <c r="A29" s="691">
        <v>9000017</v>
      </c>
      <c r="B29" s="692" t="s">
        <v>4316</v>
      </c>
      <c r="C29" s="693"/>
      <c r="D29" s="694" t="s">
        <v>4323</v>
      </c>
      <c r="E29" s="693"/>
      <c r="F29" s="695"/>
      <c r="G29" s="696">
        <v>0</v>
      </c>
      <c r="H29" s="700" t="s">
        <v>4290</v>
      </c>
      <c r="I29" s="697" t="s">
        <v>4324</v>
      </c>
      <c r="J29" s="693" t="s">
        <v>1072</v>
      </c>
    </row>
    <row r="30" spans="1:10" ht="15" customHeight="1" x14ac:dyDescent="0.2">
      <c r="A30" s="699"/>
      <c r="B30" s="851" t="s">
        <v>4325</v>
      </c>
      <c r="C30" s="851"/>
      <c r="D30" s="851"/>
      <c r="E30" s="851"/>
      <c r="F30" s="851"/>
      <c r="G30" s="851"/>
      <c r="H30" s="851"/>
      <c r="I30" s="851"/>
      <c r="J30" s="852"/>
    </row>
    <row r="31" spans="1:10" ht="20.100000000000001" customHeight="1" x14ac:dyDescent="0.2">
      <c r="A31" s="691">
        <v>9000018</v>
      </c>
      <c r="B31" s="692" t="s">
        <v>4288</v>
      </c>
      <c r="C31" s="693"/>
      <c r="D31" s="694" t="s">
        <v>4326</v>
      </c>
      <c r="E31" s="693"/>
      <c r="F31" s="695"/>
      <c r="G31" s="696">
        <v>0</v>
      </c>
      <c r="H31" s="700" t="s">
        <v>4290</v>
      </c>
      <c r="I31" s="697" t="s">
        <v>4327</v>
      </c>
      <c r="J31" s="702" t="s">
        <v>4307</v>
      </c>
    </row>
    <row r="32" spans="1:10" ht="20.100000000000001" customHeight="1" x14ac:dyDescent="0.2">
      <c r="A32" s="691">
        <v>9000019</v>
      </c>
      <c r="B32" s="692" t="s">
        <v>4328</v>
      </c>
      <c r="C32" s="693"/>
      <c r="D32" s="694" t="s">
        <v>4305</v>
      </c>
      <c r="E32" s="693"/>
      <c r="F32" s="695"/>
      <c r="G32" s="696">
        <v>0</v>
      </c>
      <c r="H32" s="700" t="s">
        <v>4290</v>
      </c>
      <c r="I32" s="697" t="s">
        <v>4327</v>
      </c>
      <c r="J32" s="702" t="s">
        <v>4307</v>
      </c>
    </row>
    <row r="33" spans="1:10" ht="20.100000000000001" customHeight="1" x14ac:dyDescent="0.2">
      <c r="A33" s="691">
        <v>9000020</v>
      </c>
      <c r="B33" s="692" t="s">
        <v>4295</v>
      </c>
      <c r="C33" s="693"/>
      <c r="D33" s="694" t="s">
        <v>4309</v>
      </c>
      <c r="E33" s="693"/>
      <c r="F33" s="695"/>
      <c r="G33" s="696">
        <v>0</v>
      </c>
      <c r="H33" s="700" t="s">
        <v>4290</v>
      </c>
      <c r="I33" s="697" t="s">
        <v>4327</v>
      </c>
      <c r="J33" s="702" t="s">
        <v>4307</v>
      </c>
    </row>
    <row r="34" spans="1:10" ht="15" customHeight="1" x14ac:dyDescent="0.2">
      <c r="A34" s="690"/>
      <c r="B34" s="849" t="s">
        <v>4329</v>
      </c>
      <c r="C34" s="849"/>
      <c r="D34" s="849"/>
      <c r="E34" s="849"/>
      <c r="F34" s="849"/>
      <c r="G34" s="849"/>
      <c r="H34" s="849"/>
      <c r="I34" s="849"/>
      <c r="J34" s="850"/>
    </row>
    <row r="35" spans="1:10" ht="15" customHeight="1" x14ac:dyDescent="0.2">
      <c r="A35" s="690"/>
      <c r="B35" s="851" t="s">
        <v>4330</v>
      </c>
      <c r="C35" s="851"/>
      <c r="D35" s="851"/>
      <c r="E35" s="851"/>
      <c r="F35" s="851"/>
      <c r="G35" s="851"/>
      <c r="H35" s="851"/>
      <c r="I35" s="851"/>
      <c r="J35" s="852"/>
    </row>
    <row r="36" spans="1:10" ht="24.95" customHeight="1" x14ac:dyDescent="0.2">
      <c r="A36" s="691">
        <v>9000021</v>
      </c>
      <c r="B36" s="703" t="s">
        <v>4331</v>
      </c>
      <c r="C36" s="693"/>
      <c r="D36" s="694" t="s">
        <v>4289</v>
      </c>
      <c r="E36" s="693"/>
      <c r="F36" s="695"/>
      <c r="G36" s="705"/>
      <c r="H36" s="706"/>
      <c r="I36" s="697" t="s">
        <v>4332</v>
      </c>
      <c r="J36" s="693"/>
    </row>
    <row r="37" spans="1:10" ht="35.1" customHeight="1" x14ac:dyDescent="0.2">
      <c r="A37" s="691">
        <v>9000022</v>
      </c>
      <c r="B37" s="692" t="s">
        <v>4333</v>
      </c>
      <c r="C37" s="693"/>
      <c r="D37" s="694" t="s">
        <v>4334</v>
      </c>
      <c r="E37" s="693"/>
      <c r="F37" s="695"/>
      <c r="G37" s="705"/>
      <c r="H37" s="706"/>
      <c r="I37" s="697" t="s">
        <v>4332</v>
      </c>
      <c r="J37" s="693" t="s">
        <v>1072</v>
      </c>
    </row>
    <row r="38" spans="1:10" ht="24.95" customHeight="1" x14ac:dyDescent="0.2">
      <c r="A38" s="691">
        <v>9000023</v>
      </c>
      <c r="B38" s="703" t="s">
        <v>4335</v>
      </c>
      <c r="C38" s="693"/>
      <c r="D38" s="694" t="s">
        <v>4289</v>
      </c>
      <c r="E38" s="693"/>
      <c r="F38" s="695"/>
      <c r="G38" s="705"/>
      <c r="H38" s="706"/>
      <c r="I38" s="697" t="s">
        <v>4332</v>
      </c>
      <c r="J38" s="693"/>
    </row>
    <row r="39" spans="1:10" ht="35.1" customHeight="1" x14ac:dyDescent="0.2">
      <c r="A39" s="691">
        <v>9000024</v>
      </c>
      <c r="B39" s="703" t="s">
        <v>4336</v>
      </c>
      <c r="C39" s="693"/>
      <c r="D39" s="694" t="s">
        <v>4337</v>
      </c>
      <c r="E39" s="693"/>
      <c r="F39" s="695"/>
      <c r="G39" s="705"/>
      <c r="H39" s="706"/>
      <c r="I39" s="697" t="s">
        <v>4332</v>
      </c>
      <c r="J39" s="693"/>
    </row>
    <row r="40" spans="1:10" ht="24.95" customHeight="1" x14ac:dyDescent="0.2">
      <c r="A40" s="691">
        <v>9000025</v>
      </c>
      <c r="B40" s="692" t="s">
        <v>4338</v>
      </c>
      <c r="C40" s="693"/>
      <c r="D40" s="694" t="s">
        <v>4339</v>
      </c>
      <c r="E40" s="693"/>
      <c r="F40" s="695"/>
      <c r="G40" s="705"/>
      <c r="H40" s="706"/>
      <c r="I40" s="697" t="s">
        <v>4332</v>
      </c>
      <c r="J40" s="693" t="s">
        <v>1072</v>
      </c>
    </row>
    <row r="41" spans="1:10" ht="15" customHeight="1" x14ac:dyDescent="0.2">
      <c r="A41" s="699"/>
      <c r="B41" s="851" t="s">
        <v>4340</v>
      </c>
      <c r="C41" s="851"/>
      <c r="D41" s="851"/>
      <c r="E41" s="851"/>
      <c r="F41" s="851"/>
      <c r="G41" s="851"/>
      <c r="H41" s="851"/>
      <c r="I41" s="851"/>
      <c r="J41" s="852"/>
    </row>
    <row r="42" spans="1:10" ht="24.95" customHeight="1" x14ac:dyDescent="0.2">
      <c r="A42" s="691">
        <v>9000026</v>
      </c>
      <c r="B42" s="703" t="s">
        <v>4341</v>
      </c>
      <c r="C42" s="693"/>
      <c r="D42" s="694" t="s">
        <v>4342</v>
      </c>
      <c r="E42" s="693"/>
      <c r="F42" s="695"/>
      <c r="G42" s="705"/>
      <c r="H42" s="706"/>
      <c r="I42" s="697" t="s">
        <v>4291</v>
      </c>
      <c r="J42" s="693" t="s">
        <v>1072</v>
      </c>
    </row>
    <row r="43" spans="1:10" ht="24.95" customHeight="1" x14ac:dyDescent="0.2">
      <c r="A43" s="691">
        <v>9000027</v>
      </c>
      <c r="B43" s="703" t="s">
        <v>4343</v>
      </c>
      <c r="C43" s="693"/>
      <c r="D43" s="694" t="s">
        <v>4342</v>
      </c>
      <c r="E43" s="693"/>
      <c r="F43" s="695"/>
      <c r="G43" s="705"/>
      <c r="H43" s="706"/>
      <c r="I43" s="697" t="s">
        <v>4291</v>
      </c>
      <c r="J43" s="693" t="s">
        <v>1072</v>
      </c>
    </row>
    <row r="44" spans="1:10" ht="35.1" customHeight="1" x14ac:dyDescent="0.2">
      <c r="A44" s="691">
        <v>9000028</v>
      </c>
      <c r="B44" s="703" t="s">
        <v>4344</v>
      </c>
      <c r="C44" s="693"/>
      <c r="D44" s="694" t="s">
        <v>4342</v>
      </c>
      <c r="E44" s="693"/>
      <c r="F44" s="695"/>
      <c r="G44" s="705"/>
      <c r="H44" s="706"/>
      <c r="I44" s="697" t="s">
        <v>4291</v>
      </c>
      <c r="J44" s="693" t="s">
        <v>1072</v>
      </c>
    </row>
    <row r="45" spans="1:10" ht="35.1" customHeight="1" x14ac:dyDescent="0.2">
      <c r="A45" s="691">
        <v>9000029</v>
      </c>
      <c r="B45" s="703" t="s">
        <v>4345</v>
      </c>
      <c r="C45" s="693"/>
      <c r="D45" s="694" t="s">
        <v>4346</v>
      </c>
      <c r="E45" s="693"/>
      <c r="F45" s="695"/>
      <c r="G45" s="705"/>
      <c r="H45" s="706"/>
      <c r="I45" s="697" t="s">
        <v>4291</v>
      </c>
      <c r="J45" s="693" t="s">
        <v>1072</v>
      </c>
    </row>
    <row r="46" spans="1:10" ht="15" customHeight="1" x14ac:dyDescent="0.2">
      <c r="A46" s="699"/>
      <c r="B46" s="851" t="s">
        <v>4347</v>
      </c>
      <c r="C46" s="851"/>
      <c r="D46" s="851"/>
      <c r="E46" s="851"/>
      <c r="F46" s="851"/>
      <c r="G46" s="851"/>
      <c r="H46" s="851"/>
      <c r="I46" s="851"/>
      <c r="J46" s="852"/>
    </row>
    <row r="47" spans="1:10" ht="20.100000000000001" customHeight="1" x14ac:dyDescent="0.2">
      <c r="A47" s="691">
        <v>9000030</v>
      </c>
      <c r="B47" s="692" t="s">
        <v>4348</v>
      </c>
      <c r="C47" s="693"/>
      <c r="D47" s="694" t="s">
        <v>4349</v>
      </c>
      <c r="E47" s="693"/>
      <c r="F47" s="695"/>
      <c r="G47" s="705"/>
      <c r="H47" s="706"/>
      <c r="I47" s="697" t="s">
        <v>4318</v>
      </c>
      <c r="J47" s="693"/>
    </row>
    <row r="48" spans="1:10" ht="24.95" customHeight="1" x14ac:dyDescent="0.2">
      <c r="A48" s="691">
        <v>9000031</v>
      </c>
      <c r="B48" s="703" t="s">
        <v>4350</v>
      </c>
      <c r="C48" s="693"/>
      <c r="D48" s="694" t="s">
        <v>4349</v>
      </c>
      <c r="E48" s="693"/>
      <c r="F48" s="695"/>
      <c r="G48" s="705"/>
      <c r="H48" s="706"/>
      <c r="I48" s="697" t="s">
        <v>4318</v>
      </c>
      <c r="J48" s="693"/>
    </row>
    <row r="49" spans="1:10" ht="15" customHeight="1" x14ac:dyDescent="0.2">
      <c r="A49" s="707"/>
      <c r="B49" s="853" t="s">
        <v>4351</v>
      </c>
      <c r="C49" s="853"/>
      <c r="D49" s="853"/>
      <c r="E49" s="853"/>
      <c r="F49" s="853"/>
      <c r="G49" s="853"/>
      <c r="H49" s="853"/>
      <c r="I49" s="853"/>
      <c r="J49" s="854"/>
    </row>
    <row r="50" spans="1:10" ht="15" customHeight="1" x14ac:dyDescent="0.2">
      <c r="A50" s="690"/>
      <c r="B50" s="849" t="s">
        <v>4286</v>
      </c>
      <c r="C50" s="849"/>
      <c r="D50" s="849"/>
      <c r="E50" s="849"/>
      <c r="F50" s="849"/>
      <c r="G50" s="849"/>
      <c r="H50" s="849"/>
      <c r="I50" s="849"/>
      <c r="J50" s="850"/>
    </row>
    <row r="51" spans="1:10" ht="15" customHeight="1" x14ac:dyDescent="0.2">
      <c r="A51" s="690"/>
      <c r="B51" s="851" t="s">
        <v>4352</v>
      </c>
      <c r="C51" s="851"/>
      <c r="D51" s="851"/>
      <c r="E51" s="851"/>
      <c r="F51" s="851"/>
      <c r="G51" s="851"/>
      <c r="H51" s="851"/>
      <c r="I51" s="851"/>
      <c r="J51" s="852"/>
    </row>
    <row r="52" spans="1:10" ht="20.100000000000001" customHeight="1" x14ac:dyDescent="0.2">
      <c r="A52" s="691">
        <v>9000032</v>
      </c>
      <c r="B52" s="703" t="s">
        <v>4353</v>
      </c>
      <c r="C52" s="693" t="s">
        <v>961</v>
      </c>
      <c r="D52" s="694" t="s">
        <v>4354</v>
      </c>
      <c r="E52" s="693"/>
      <c r="F52" s="695"/>
      <c r="G52" s="696">
        <v>0</v>
      </c>
      <c r="H52" s="700" t="s">
        <v>4290</v>
      </c>
      <c r="I52" s="697" t="s">
        <v>4355</v>
      </c>
      <c r="J52" s="698" t="s">
        <v>4292</v>
      </c>
    </row>
    <row r="53" spans="1:10" ht="24.95" customHeight="1" x14ac:dyDescent="0.2">
      <c r="A53" s="691">
        <v>9000033</v>
      </c>
      <c r="B53" s="703" t="s">
        <v>4356</v>
      </c>
      <c r="C53" s="693"/>
      <c r="D53" s="694" t="s">
        <v>1093</v>
      </c>
      <c r="E53" s="693"/>
      <c r="F53" s="695"/>
      <c r="G53" s="696">
        <v>0</v>
      </c>
      <c r="H53" s="700" t="s">
        <v>4290</v>
      </c>
      <c r="I53" s="697" t="s">
        <v>4355</v>
      </c>
      <c r="J53" s="698" t="s">
        <v>4292</v>
      </c>
    </row>
    <row r="54" spans="1:10" ht="24.95" customHeight="1" x14ac:dyDescent="0.2">
      <c r="A54" s="691">
        <v>9000034</v>
      </c>
      <c r="B54" s="703" t="s">
        <v>4357</v>
      </c>
      <c r="C54" s="693"/>
      <c r="D54" s="694" t="s">
        <v>1093</v>
      </c>
      <c r="E54" s="693"/>
      <c r="F54" s="695"/>
      <c r="G54" s="696">
        <v>0</v>
      </c>
      <c r="H54" s="700" t="s">
        <v>4290</v>
      </c>
      <c r="I54" s="697" t="s">
        <v>4355</v>
      </c>
      <c r="J54" s="698" t="s">
        <v>4292</v>
      </c>
    </row>
    <row r="55" spans="1:10" ht="24.95" customHeight="1" x14ac:dyDescent="0.2">
      <c r="A55" s="691">
        <v>9000035</v>
      </c>
      <c r="B55" s="703" t="s">
        <v>4358</v>
      </c>
      <c r="C55" s="693"/>
      <c r="D55" s="694" t="s">
        <v>1093</v>
      </c>
      <c r="E55" s="693"/>
      <c r="F55" s="695"/>
      <c r="G55" s="696">
        <v>0</v>
      </c>
      <c r="H55" s="700" t="s">
        <v>4290</v>
      </c>
      <c r="I55" s="697" t="s">
        <v>4355</v>
      </c>
      <c r="J55" s="698" t="s">
        <v>4292</v>
      </c>
    </row>
    <row r="56" spans="1:10" ht="24.95" customHeight="1" x14ac:dyDescent="0.2">
      <c r="A56" s="691">
        <v>9000036</v>
      </c>
      <c r="B56" s="703" t="s">
        <v>4359</v>
      </c>
      <c r="C56" s="693"/>
      <c r="D56" s="694"/>
      <c r="E56" s="693"/>
      <c r="F56" s="695"/>
      <c r="G56" s="696">
        <v>0</v>
      </c>
      <c r="H56" s="700" t="s">
        <v>4290</v>
      </c>
      <c r="I56" s="697" t="s">
        <v>4360</v>
      </c>
      <c r="J56" s="698" t="s">
        <v>4292</v>
      </c>
    </row>
    <row r="57" spans="1:10" ht="15" customHeight="1" x14ac:dyDescent="0.2">
      <c r="A57" s="690"/>
      <c r="B57" s="849" t="s">
        <v>4329</v>
      </c>
      <c r="C57" s="849"/>
      <c r="D57" s="849"/>
      <c r="E57" s="849"/>
      <c r="F57" s="849"/>
      <c r="G57" s="849"/>
      <c r="H57" s="849"/>
      <c r="I57" s="849"/>
      <c r="J57" s="850"/>
    </row>
    <row r="58" spans="1:10" ht="24.95" customHeight="1" x14ac:dyDescent="0.2">
      <c r="A58" s="691">
        <v>9000037</v>
      </c>
      <c r="B58" s="708" t="s">
        <v>4361</v>
      </c>
      <c r="C58" s="693"/>
      <c r="D58" s="694" t="s">
        <v>4362</v>
      </c>
      <c r="E58" s="693"/>
      <c r="F58" s="695"/>
      <c r="G58" s="705"/>
      <c r="H58" s="706"/>
      <c r="I58" s="697" t="s">
        <v>4363</v>
      </c>
      <c r="J58" s="693" t="s">
        <v>1072</v>
      </c>
    </row>
    <row r="59" spans="1:10" ht="24.95" customHeight="1" x14ac:dyDescent="0.2">
      <c r="A59" s="691">
        <v>9000038</v>
      </c>
      <c r="B59" s="708" t="s">
        <v>4364</v>
      </c>
      <c r="C59" s="693"/>
      <c r="D59" s="694" t="s">
        <v>4362</v>
      </c>
      <c r="E59" s="693"/>
      <c r="F59" s="695"/>
      <c r="G59" s="705"/>
      <c r="H59" s="706"/>
      <c r="I59" s="697" t="s">
        <v>4363</v>
      </c>
      <c r="J59" s="693" t="s">
        <v>1072</v>
      </c>
    </row>
    <row r="60" spans="1:10" ht="24.95" customHeight="1" x14ac:dyDescent="0.2">
      <c r="A60" s="691">
        <v>9000039</v>
      </c>
      <c r="B60" s="708" t="s">
        <v>4365</v>
      </c>
      <c r="C60" s="693"/>
      <c r="D60" s="694" t="s">
        <v>4362</v>
      </c>
      <c r="E60" s="693"/>
      <c r="F60" s="695"/>
      <c r="G60" s="705"/>
      <c r="H60" s="706"/>
      <c r="I60" s="697" t="s">
        <v>4366</v>
      </c>
      <c r="J60" s="693" t="s">
        <v>1072</v>
      </c>
    </row>
    <row r="61" spans="1:10" ht="15" customHeight="1" x14ac:dyDescent="0.2">
      <c r="A61" s="699"/>
      <c r="B61" s="853" t="s">
        <v>4367</v>
      </c>
      <c r="C61" s="853"/>
      <c r="D61" s="853"/>
      <c r="E61" s="853"/>
      <c r="F61" s="853"/>
      <c r="G61" s="853"/>
      <c r="H61" s="853"/>
      <c r="I61" s="853"/>
      <c r="J61" s="854"/>
    </row>
    <row r="62" spans="1:10" ht="15" customHeight="1" x14ac:dyDescent="0.2">
      <c r="A62" s="699"/>
      <c r="B62" s="849" t="s">
        <v>4286</v>
      </c>
      <c r="C62" s="849"/>
      <c r="D62" s="849"/>
      <c r="E62" s="849"/>
      <c r="F62" s="849"/>
      <c r="G62" s="849"/>
      <c r="H62" s="849"/>
      <c r="I62" s="849"/>
      <c r="J62" s="850"/>
    </row>
    <row r="63" spans="1:10" ht="15" customHeight="1" x14ac:dyDescent="0.2">
      <c r="A63" s="690"/>
      <c r="B63" s="851" t="s">
        <v>4368</v>
      </c>
      <c r="C63" s="851"/>
      <c r="D63" s="851"/>
      <c r="E63" s="851"/>
      <c r="F63" s="851"/>
      <c r="G63" s="851"/>
      <c r="H63" s="851"/>
      <c r="I63" s="851"/>
      <c r="J63" s="852"/>
    </row>
    <row r="64" spans="1:10" ht="20.100000000000001" customHeight="1" x14ac:dyDescent="0.2">
      <c r="A64" s="691">
        <v>9000040</v>
      </c>
      <c r="B64" s="692" t="s">
        <v>4369</v>
      </c>
      <c r="C64" s="693"/>
      <c r="D64" s="709"/>
      <c r="E64" s="693"/>
      <c r="F64" s="695"/>
      <c r="G64" s="696"/>
      <c r="H64" s="700" t="s">
        <v>4290</v>
      </c>
      <c r="I64" s="697" t="s">
        <v>4370</v>
      </c>
      <c r="J64" s="693" t="s">
        <v>1072</v>
      </c>
    </row>
    <row r="65" spans="1:10" ht="20.100000000000001" customHeight="1" x14ac:dyDescent="0.2">
      <c r="A65" s="691">
        <v>9000041</v>
      </c>
      <c r="B65" s="692" t="s">
        <v>4371</v>
      </c>
      <c r="C65" s="693"/>
      <c r="D65" s="709"/>
      <c r="E65" s="693"/>
      <c r="F65" s="695"/>
      <c r="G65" s="696"/>
      <c r="H65" s="700" t="s">
        <v>4290</v>
      </c>
      <c r="I65" s="697" t="s">
        <v>4370</v>
      </c>
      <c r="J65" s="693" t="s">
        <v>1072</v>
      </c>
    </row>
  </sheetData>
  <sheetProtection autoFilter="0"/>
  <mergeCells count="26">
    <mergeCell ref="B4:J4"/>
    <mergeCell ref="A1:J1"/>
    <mergeCell ref="C2:F2"/>
    <mergeCell ref="G2:H2"/>
    <mergeCell ref="C3:D3"/>
    <mergeCell ref="E3:F3"/>
    <mergeCell ref="B41:J41"/>
    <mergeCell ref="B5:J5"/>
    <mergeCell ref="B6:J6"/>
    <mergeCell ref="B10:J10"/>
    <mergeCell ref="B14:J14"/>
    <mergeCell ref="B18:J18"/>
    <mergeCell ref="B19:J19"/>
    <mergeCell ref="B25:J25"/>
    <mergeCell ref="B28:J28"/>
    <mergeCell ref="B30:J30"/>
    <mergeCell ref="B34:J34"/>
    <mergeCell ref="B35:J35"/>
    <mergeCell ref="B62:J62"/>
    <mergeCell ref="B63:J63"/>
    <mergeCell ref="B46:J46"/>
    <mergeCell ref="B49:J49"/>
    <mergeCell ref="B50:J50"/>
    <mergeCell ref="B51:J51"/>
    <mergeCell ref="B57:J57"/>
    <mergeCell ref="B61:J61"/>
  </mergeCells>
  <pageMargins left="0.70866141732283472" right="0.70866141732283472" top="0.74803149606299213" bottom="0.74803149606299213" header="0.31496062992125984" footer="0.31496062992125984"/>
  <pageSetup scale="54" fitToHeight="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3E26B0-6E1C-4C28-ACF1-2F46BF6E5473}">
  <sheetPr codeName="Sheet8"/>
  <dimension ref="A1:B2020"/>
  <sheetViews>
    <sheetView workbookViewId="0">
      <selection activeCell="B4" sqref="B4"/>
    </sheetView>
  </sheetViews>
  <sheetFormatPr baseColWidth="10" defaultColWidth="11.6640625" defaultRowHeight="11.25" x14ac:dyDescent="0.2"/>
  <sheetData>
    <row r="1" spans="1:2" x14ac:dyDescent="0.2">
      <c r="A1" s="90"/>
      <c r="B1" s="90"/>
    </row>
    <row r="2020" spans="1:1" x14ac:dyDescent="0.2">
      <c r="A2020" s="104" t="s">
        <v>190</v>
      </c>
    </row>
  </sheetData>
  <sheetProtection selectLockedCells="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C2285-697D-4866-8A31-B0F14D590827}">
  <sheetPr codeName="Sheet9">
    <pageSetUpPr fitToPage="1"/>
  </sheetPr>
  <dimension ref="A1:D44"/>
  <sheetViews>
    <sheetView zoomScaleSheetLayoutView="70" workbookViewId="0">
      <selection activeCell="C44" sqref="A1:C44"/>
    </sheetView>
  </sheetViews>
  <sheetFormatPr baseColWidth="10" defaultColWidth="12" defaultRowHeight="11.25" x14ac:dyDescent="0.2"/>
  <cols>
    <col min="1" max="1" width="65.83203125" style="77" customWidth="1"/>
    <col min="2" max="2" width="55.83203125" style="77" customWidth="1"/>
    <col min="3" max="16384" width="12" style="77"/>
  </cols>
  <sheetData>
    <row r="1" spans="1:2" ht="39.950000000000003" customHeight="1" x14ac:dyDescent="0.2">
      <c r="A1" s="14" t="s">
        <v>191</v>
      </c>
      <c r="B1" s="5"/>
    </row>
    <row r="2" spans="1:2" ht="15" customHeight="1" x14ac:dyDescent="0.2">
      <c r="A2" s="51"/>
      <c r="B2" s="51" t="s">
        <v>192</v>
      </c>
    </row>
    <row r="3" spans="1:2" x14ac:dyDescent="0.2">
      <c r="A3" s="105" t="s">
        <v>193</v>
      </c>
      <c r="B3" s="106"/>
    </row>
    <row r="4" spans="1:2" x14ac:dyDescent="0.2">
      <c r="A4" s="107"/>
      <c r="B4" s="107"/>
    </row>
    <row r="5" spans="1:2" x14ac:dyDescent="0.2">
      <c r="A5" s="108"/>
      <c r="B5" s="107"/>
    </row>
    <row r="6" spans="1:2" x14ac:dyDescent="0.2">
      <c r="A6" s="108"/>
      <c r="B6" s="107"/>
    </row>
    <row r="7" spans="1:2" x14ac:dyDescent="0.2">
      <c r="A7" s="108"/>
      <c r="B7" s="2" t="s">
        <v>194</v>
      </c>
    </row>
    <row r="8" spans="1:2" x14ac:dyDescent="0.2">
      <c r="A8" s="107"/>
      <c r="B8" s="2"/>
    </row>
    <row r="9" spans="1:2" x14ac:dyDescent="0.2">
      <c r="A9" s="109" t="s">
        <v>195</v>
      </c>
      <c r="B9" s="2"/>
    </row>
    <row r="10" spans="1:2" x14ac:dyDescent="0.2">
      <c r="A10" s="107"/>
      <c r="B10" s="107"/>
    </row>
    <row r="11" spans="1:2" x14ac:dyDescent="0.2">
      <c r="A11" s="108"/>
      <c r="B11" s="107"/>
    </row>
    <row r="12" spans="1:2" x14ac:dyDescent="0.2">
      <c r="A12" s="108"/>
      <c r="B12" s="107"/>
    </row>
    <row r="13" spans="1:2" x14ac:dyDescent="0.2">
      <c r="A13" s="108"/>
      <c r="B13" s="107"/>
    </row>
    <row r="14" spans="1:2" x14ac:dyDescent="0.2">
      <c r="A14" s="107"/>
      <c r="B14" s="110"/>
    </row>
    <row r="15" spans="1:2" x14ac:dyDescent="0.2">
      <c r="A15" s="109" t="s">
        <v>196</v>
      </c>
      <c r="B15" s="107"/>
    </row>
    <row r="16" spans="1:2" x14ac:dyDescent="0.2">
      <c r="A16" s="107"/>
      <c r="B16" s="107"/>
    </row>
    <row r="17" spans="1:4" x14ac:dyDescent="0.2">
      <c r="A17" s="108"/>
      <c r="B17" s="111"/>
    </row>
    <row r="18" spans="1:4" x14ac:dyDescent="0.2">
      <c r="A18" s="108"/>
      <c r="B18" s="107"/>
    </row>
    <row r="19" spans="1:4" x14ac:dyDescent="0.2">
      <c r="A19" s="108"/>
      <c r="B19" s="107"/>
    </row>
    <row r="20" spans="1:4" x14ac:dyDescent="0.2">
      <c r="A20" s="107"/>
      <c r="B20" s="107"/>
    </row>
    <row r="21" spans="1:4" x14ac:dyDescent="0.2">
      <c r="A21" s="109" t="s">
        <v>197</v>
      </c>
      <c r="B21" s="107"/>
    </row>
    <row r="22" spans="1:4" x14ac:dyDescent="0.2">
      <c r="A22" s="107"/>
      <c r="B22" s="107"/>
    </row>
    <row r="23" spans="1:4" x14ac:dyDescent="0.2">
      <c r="A23" s="108"/>
      <c r="B23" s="107"/>
      <c r="D23" s="112"/>
    </row>
    <row r="24" spans="1:4" x14ac:dyDescent="0.2">
      <c r="A24" s="108"/>
      <c r="B24" s="107"/>
    </row>
    <row r="25" spans="1:4" x14ac:dyDescent="0.2">
      <c r="A25" s="108"/>
      <c r="B25" s="107"/>
    </row>
    <row r="26" spans="1:4" x14ac:dyDescent="0.2">
      <c r="A26" s="107"/>
      <c r="B26" s="107"/>
    </row>
    <row r="27" spans="1:4" x14ac:dyDescent="0.2">
      <c r="A27" s="109" t="s">
        <v>198</v>
      </c>
      <c r="B27" s="107"/>
    </row>
    <row r="28" spans="1:4" x14ac:dyDescent="0.2">
      <c r="A28" s="109"/>
      <c r="B28" s="107"/>
    </row>
    <row r="29" spans="1:4" x14ac:dyDescent="0.2">
      <c r="A29" s="109"/>
      <c r="B29" s="107"/>
    </row>
    <row r="30" spans="1:4" x14ac:dyDescent="0.2">
      <c r="A30" s="107"/>
      <c r="B30" s="107"/>
    </row>
    <row r="31" spans="1:4" x14ac:dyDescent="0.2">
      <c r="A31" s="107"/>
      <c r="B31" s="107"/>
    </row>
    <row r="32" spans="1:4" x14ac:dyDescent="0.2">
      <c r="A32" s="113"/>
      <c r="B32" s="113"/>
    </row>
    <row r="34" spans="1:2" ht="26.25" customHeight="1" x14ac:dyDescent="0.2">
      <c r="A34" s="4" t="s">
        <v>56</v>
      </c>
      <c r="B34" s="3"/>
    </row>
    <row r="41" spans="1:2" ht="15" x14ac:dyDescent="0.25">
      <c r="A41" s="29" t="s">
        <v>199</v>
      </c>
    </row>
    <row r="42" spans="1:2" ht="15" x14ac:dyDescent="0.25">
      <c r="A42" s="29" t="s">
        <v>161</v>
      </c>
    </row>
    <row r="43" spans="1:2" ht="15" x14ac:dyDescent="0.25">
      <c r="A43" s="29" t="s">
        <v>162</v>
      </c>
    </row>
    <row r="44" spans="1:2" ht="15" x14ac:dyDescent="0.25">
      <c r="A44" s="29" t="s">
        <v>163</v>
      </c>
    </row>
  </sheetData>
  <sheetProtection formatCells="0" formatColumns="0" formatRows="0" insertRows="0" deleteRows="0" autoFilter="0"/>
  <mergeCells count="3">
    <mergeCell ref="A1:B1"/>
    <mergeCell ref="A34:B34"/>
    <mergeCell ref="B7:B9"/>
  </mergeCells>
  <dataValidations count="5">
    <dataValidation allowBlank="1" showInputMessage="1" showErrorMessage="1" prompt="Representa las demandas  interpuestas por el ente público contra terceros o viceversa. (PC DOF 27-sep-2018)" sqref="A3" xr:uid="{00000000-0002-0000-0800-000000000000}"/>
    <dataValidation allowBlank="1" showInputMessage="1" showErrorMessage="1" prompt="Corresponde a la responsabilidad subsidiaria o solidadaria que adquiere un ente público ante un acreedor por el otorgamiento de céditos a un tercero. (DOF 9-dic-09)" sqref="A15" xr:uid="{00000000-0002-0000-0800-000001000000}"/>
    <dataValidation allowBlank="1" showInputMessage="1" showErrorMessage="1" prompt="Asignaciones para el pago de pensionistas y jubilados o a sus familiares, así como los pagos adicionales derivados de compromisos contractuales a personal retirado. (PC DOF 27-sep-2018)" sqref="A21" xr:uid="{00000000-0002-0000-0800-000002000000}"/>
    <dataValidation allowBlank="1" showInputMessage="1" showErrorMessage="1" prompt="Cualquier Financiamiento sin fuente o garantía de pago definida, que sea asumida de manera solidaria o subsidiaria por las Entidades Federativas con sus Municipios, organismos descentralizados.." sqref="A27" xr:uid="{00000000-0002-0000-0800-000003000000}"/>
    <dataValidation allowBlank="1" showInputMessage="1" showErrorMessage="1" prompt="Corresponde a la responsabilidad subsidiaria o solidadaria que adquiere un ente público ante un acreedor por el otorgamiento de céditos a un tercero. (PC DOF 27-sep-2018)" sqref="A9" xr:uid="{00000000-0002-0000-0800-000004000000}"/>
  </dataValidations>
  <pageMargins left="0.7" right="0.7" top="0.75" bottom="0.75" header="0.3" footer="0.3"/>
  <pageSetup scale="94"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AC9D66-59C5-460E-B9E0-9E7DAA143B2D}">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purl.org/dc/dcmitype/"/>
    <ds:schemaRef ds:uri="http://purl.org/dc/elements/1.1/"/>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92F4050B-1D8A-405B-9A3D-E463680CB63F}">
  <ds:schemaRefs>
    <ds:schemaRef ds:uri="http://schemas.microsoft.com/sharepoint/v3/contenttype/forms"/>
  </ds:schemaRefs>
</ds:datastoreItem>
</file>

<file path=customXml/itemProps3.xml><?xml version="1.0" encoding="utf-8"?>
<ds:datastoreItem xmlns:ds="http://schemas.openxmlformats.org/officeDocument/2006/customXml" ds:itemID="{407AB93F-9414-4200-96AC-31ED21C98C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72</vt:i4>
      </vt:variant>
      <vt:variant>
        <vt:lpstr>Rangos con nombre</vt:lpstr>
      </vt:variant>
      <vt:variant>
        <vt:i4>207</vt:i4>
      </vt:variant>
    </vt:vector>
  </HeadingPairs>
  <TitlesOfParts>
    <vt:vector size="279" baseType="lpstr">
      <vt:lpstr>ACT</vt:lpstr>
      <vt:lpstr>ESF</vt:lpstr>
      <vt:lpstr>VHP</vt:lpstr>
      <vt:lpstr>CSF</vt:lpstr>
      <vt:lpstr>EFE</vt:lpstr>
      <vt:lpstr>EAA</vt:lpstr>
      <vt:lpstr>ADP</vt:lpstr>
      <vt:lpstr>Hoja1</vt:lpstr>
      <vt:lpstr>IPC</vt:lpstr>
      <vt:lpstr>Notas a los Edos Financieros</vt:lpstr>
      <vt:lpstr>ESF (2)</vt:lpstr>
      <vt:lpstr>ACT (2)</vt:lpstr>
      <vt:lpstr>VHP (2)</vt:lpstr>
      <vt:lpstr>EFE (2)</vt:lpstr>
      <vt:lpstr>Conciliacion_Ig</vt:lpstr>
      <vt:lpstr>Conciliacion_Eg</vt:lpstr>
      <vt:lpstr>Memoria</vt:lpstr>
      <vt:lpstr>Memoria (I)</vt:lpstr>
      <vt:lpstr>EAI</vt:lpstr>
      <vt:lpstr>COG</vt:lpstr>
      <vt:lpstr>CTG</vt:lpstr>
      <vt:lpstr>CA</vt:lpstr>
      <vt:lpstr>CFG</vt:lpstr>
      <vt:lpstr>ENT</vt:lpstr>
      <vt:lpstr>IND</vt:lpstr>
      <vt:lpstr>FFF</vt:lpstr>
      <vt:lpstr>GCP</vt:lpstr>
      <vt:lpstr>PPI</vt:lpstr>
      <vt:lpstr>INR</vt:lpstr>
      <vt:lpstr>Hoja1 (2)</vt:lpstr>
      <vt:lpstr>0334_RED</vt:lpstr>
      <vt:lpstr>Muebles_Contable</vt:lpstr>
      <vt:lpstr>Inmuebles_Contable</vt:lpstr>
      <vt:lpstr>IPF</vt:lpstr>
      <vt:lpstr>RCTAB</vt:lpstr>
      <vt:lpstr>Hoja1 (3)</vt:lpstr>
      <vt:lpstr>MPASUB</vt:lpstr>
      <vt:lpstr>DGF</vt:lpstr>
      <vt:lpstr>REV</vt:lpstr>
      <vt:lpstr>Datos Generales</vt:lpstr>
      <vt:lpstr>Info General</vt:lpstr>
      <vt:lpstr>datos</vt:lpstr>
      <vt:lpstr>Formato 1</vt:lpstr>
      <vt:lpstr>F01</vt:lpstr>
      <vt:lpstr>Formato 2</vt:lpstr>
      <vt:lpstr>F02</vt:lpstr>
      <vt:lpstr>Formato 3</vt:lpstr>
      <vt:lpstr>F03</vt:lpstr>
      <vt:lpstr>Formato 4</vt:lpstr>
      <vt:lpstr>F04</vt:lpstr>
      <vt:lpstr>Formato 5</vt:lpstr>
      <vt:lpstr>F05</vt:lpstr>
      <vt:lpstr>Formato 6 a)</vt:lpstr>
      <vt:lpstr>F06a</vt:lpstr>
      <vt:lpstr>Formato 6 b)</vt:lpstr>
      <vt:lpstr>F06b</vt:lpstr>
      <vt:lpstr>Formato 6 c)</vt:lpstr>
      <vt:lpstr>F06c</vt:lpstr>
      <vt:lpstr>Formato 6 d)</vt:lpstr>
      <vt:lpstr>F06d</vt:lpstr>
      <vt:lpstr>Formato 7 a)</vt:lpstr>
      <vt:lpstr>F07a</vt:lpstr>
      <vt:lpstr>Formato 7 b)</vt:lpstr>
      <vt:lpstr>F07b</vt:lpstr>
      <vt:lpstr>Formato 7 c)</vt:lpstr>
      <vt:lpstr>F07c</vt:lpstr>
      <vt:lpstr>Formato 7 d)</vt:lpstr>
      <vt:lpstr>F07d</vt:lpstr>
      <vt:lpstr>Formato 8</vt:lpstr>
      <vt:lpstr>F08</vt:lpstr>
      <vt:lpstr>Hoja1 (4)</vt:lpstr>
      <vt:lpstr>Guia</vt:lpstr>
      <vt:lpstr>ACTIVO</vt:lpstr>
      <vt:lpstr>ACTIVO_CIRCULANTE</vt:lpstr>
      <vt:lpstr>ANIO</vt:lpstr>
      <vt:lpstr>ANIO_INFORME</vt:lpstr>
      <vt:lpstr>ANIO1P</vt:lpstr>
      <vt:lpstr>ANIO1R</vt:lpstr>
      <vt:lpstr>ANIO2P</vt:lpstr>
      <vt:lpstr>ANIO2R</vt:lpstr>
      <vt:lpstr>ANIO3P</vt:lpstr>
      <vt:lpstr>ANIO3R</vt:lpstr>
      <vt:lpstr>ANIO4P</vt:lpstr>
      <vt:lpstr>ANIO4R</vt:lpstr>
      <vt:lpstr>ANIO5P</vt:lpstr>
      <vt:lpstr>ANIO5R</vt:lpstr>
      <vt:lpstr>ANIO6P</vt:lpstr>
      <vt:lpstr>APP</vt:lpstr>
      <vt:lpstr>APP_FIN</vt:lpstr>
      <vt:lpstr>APP_FIN_01</vt:lpstr>
      <vt:lpstr>APP_FIN_02</vt:lpstr>
      <vt:lpstr>APP_FIN_03</vt:lpstr>
      <vt:lpstr>APP_FIN_04</vt:lpstr>
      <vt:lpstr>APP_FIN_05</vt:lpstr>
      <vt:lpstr>APP_FIN_06</vt:lpstr>
      <vt:lpstr>APP_FIN_07</vt:lpstr>
      <vt:lpstr>APP_FIN_08</vt:lpstr>
      <vt:lpstr>APP_FIN_09</vt:lpstr>
      <vt:lpstr>APP_FIN_10</vt:lpstr>
      <vt:lpstr>APP_T1</vt:lpstr>
      <vt:lpstr>APP_T10</vt:lpstr>
      <vt:lpstr>APP_T2</vt:lpstr>
      <vt:lpstr>APP_T3</vt:lpstr>
      <vt:lpstr>APP_T4</vt:lpstr>
      <vt:lpstr>APP_T5</vt:lpstr>
      <vt:lpstr>APP_T6</vt:lpstr>
      <vt:lpstr>APP_T7</vt:lpstr>
      <vt:lpstr>APP_T8</vt:lpstr>
      <vt:lpstr>APP_T9</vt:lpstr>
      <vt:lpstr>ACT!Área_de_impresión</vt:lpstr>
      <vt:lpstr>ADP!Área_de_impresión</vt:lpstr>
      <vt:lpstr>CSF!Área_de_impresión</vt:lpstr>
      <vt:lpstr>EAA!Área_de_impresión</vt:lpstr>
      <vt:lpstr>ESF!Área_de_impresión</vt:lpstr>
      <vt:lpstr>FFF!Área_de_impresión</vt:lpstr>
      <vt:lpstr>IPC!Área_de_impresión</vt:lpstr>
      <vt:lpstr>VHP!Área_de_impresión</vt:lpstr>
      <vt:lpstr>DEUDA_CONT</vt:lpstr>
      <vt:lpstr>DEUDA_CONT_FIN</vt:lpstr>
      <vt:lpstr>DEUDA_CONT_FIN_01</vt:lpstr>
      <vt:lpstr>DEUDA_CONT_FIN_02</vt:lpstr>
      <vt:lpstr>DEUDA_CONT_FIN_03</vt:lpstr>
      <vt:lpstr>DEUDA_CONT_FIN_04</vt:lpstr>
      <vt:lpstr>DEUDA_CONT_FIN_05</vt:lpstr>
      <vt:lpstr>DEUDA_CONT_FIN_06</vt:lpstr>
      <vt:lpstr>DEUDA_CONT_FIN_07</vt:lpstr>
      <vt:lpstr>DEUDA_CONT_T1</vt:lpstr>
      <vt:lpstr>DEUDA_CONT_T2</vt:lpstr>
      <vt:lpstr>DEUDA_CONT_T3</vt:lpstr>
      <vt:lpstr>DEUDA_CONT_T4</vt:lpstr>
      <vt:lpstr>DEUDA_CONT_T5</vt:lpstr>
      <vt:lpstr>DEUDA_CONT_T6</vt:lpstr>
      <vt:lpstr>DEUDA_CONT_T7</vt:lpstr>
      <vt:lpstr>DEUDA_CONT_V1</vt:lpstr>
      <vt:lpstr>DEUDA_CONT_V2</vt:lpstr>
      <vt:lpstr>DEUDA_CONT_V3</vt:lpstr>
      <vt:lpstr>DEUDA_CONT_V4</vt:lpstr>
      <vt:lpstr>DEUDA_CONT_V5</vt:lpstr>
      <vt:lpstr>DEUDA_CONT_V6</vt:lpstr>
      <vt:lpstr>DEUDA_CONT_V7</vt:lpstr>
      <vt:lpstr>DEUDA_CONTINGENTE</vt:lpstr>
      <vt:lpstr>ENTE</vt:lpstr>
      <vt:lpstr>ENTE_PUBLICO</vt:lpstr>
      <vt:lpstr>ENTE_PUBLICO_A</vt:lpstr>
      <vt:lpstr>ENTE_PUBLICO_F01</vt:lpstr>
      <vt:lpstr>ENTE_PUBLICO_F02</vt:lpstr>
      <vt:lpstr>ENTE_PUBLICO_F04</vt:lpstr>
      <vt:lpstr>ENTE_PUBLICO_F05</vt:lpstr>
      <vt:lpstr>ENTE_PUBLICO_F06A</vt:lpstr>
      <vt:lpstr>ENTE_PUBLICO_F06B</vt:lpstr>
      <vt:lpstr>ENTE_PUBLICO_F06C</vt:lpstr>
      <vt:lpstr>ENTE_PUBLICO_F06D</vt:lpstr>
      <vt:lpstr>ENTIDAD</vt:lpstr>
      <vt:lpstr>ENTIDAD_F07A</vt:lpstr>
      <vt:lpstr>ENTIDAD_F07B</vt:lpstr>
      <vt:lpstr>ENTIDAD_F07C</vt:lpstr>
      <vt:lpstr>ENTIDAD_F07D</vt:lpstr>
      <vt:lpstr>ENTIDAD_FEDERATIVA</vt:lpstr>
      <vt:lpstr>GASTO_E</vt:lpstr>
      <vt:lpstr>GASTO_E_FIN</vt:lpstr>
      <vt:lpstr>GASTO_E_FIN_01</vt:lpstr>
      <vt:lpstr>GASTO_E_FIN_02</vt:lpstr>
      <vt:lpstr>GASTO_E_FIN_03</vt:lpstr>
      <vt:lpstr>GASTO_E_FIN_04</vt:lpstr>
      <vt:lpstr>GASTO_E_FIN_05</vt:lpstr>
      <vt:lpstr>GASTO_E_FIN_06</vt:lpstr>
      <vt:lpstr>GASTO_E_T1</vt:lpstr>
      <vt:lpstr>GASTO_E_T2</vt:lpstr>
      <vt:lpstr>GASTO_E_T3</vt:lpstr>
      <vt:lpstr>GASTO_E_T4</vt:lpstr>
      <vt:lpstr>GASTO_E_T5</vt:lpstr>
      <vt:lpstr>GASTO_E_T6</vt:lpstr>
      <vt:lpstr>GASTO_NE</vt:lpstr>
      <vt:lpstr>GASTO_NE_FIN</vt:lpstr>
      <vt:lpstr>GASTO_NE_FIN_01</vt:lpstr>
      <vt:lpstr>GASTO_NE_FIN_02</vt:lpstr>
      <vt:lpstr>GASTO_NE_FIN_03</vt:lpstr>
      <vt:lpstr>GASTO_NE_FIN_04</vt:lpstr>
      <vt:lpstr>GASTO_NE_FIN_05</vt:lpstr>
      <vt:lpstr>GASTO_NE_FIN_06</vt:lpstr>
      <vt:lpstr>GASTO_NE_T1</vt:lpstr>
      <vt:lpstr>GASTO_NE_T2</vt:lpstr>
      <vt:lpstr>GASTO_NE_T3</vt:lpstr>
      <vt:lpstr>GASTO_NE_T4</vt:lpstr>
      <vt:lpstr>GASTO_NE_T5</vt:lpstr>
      <vt:lpstr>GASTO_NE_T6</vt:lpstr>
      <vt:lpstr>MAX_VALUE</vt:lpstr>
      <vt:lpstr>MIN_VALUE</vt:lpstr>
      <vt:lpstr>MONTO1</vt:lpstr>
      <vt:lpstr>MONTO2</vt:lpstr>
      <vt:lpstr>MUNICIPIO</vt:lpstr>
      <vt:lpstr>OB_CORTO_PLAZO</vt:lpstr>
      <vt:lpstr>OB_CORTO_PLAZO_FIN</vt:lpstr>
      <vt:lpstr>OB_CORTO_PLAZO_FIN_01</vt:lpstr>
      <vt:lpstr>OB_CORTO_PLAZO_FIN_02</vt:lpstr>
      <vt:lpstr>OB_CORTO_PLAZO_FIN_03</vt:lpstr>
      <vt:lpstr>OB_CORTO_PLAZO_FIN_04</vt:lpstr>
      <vt:lpstr>OB_CORTO_PLAZO_FIN_05</vt:lpstr>
      <vt:lpstr>OB_CORTO_PLAZO_T1</vt:lpstr>
      <vt:lpstr>OB_CORTO_PLAZO_T2</vt:lpstr>
      <vt:lpstr>OB_CORTO_PLAZO_T3</vt:lpstr>
      <vt:lpstr>OB_CORTO_PLAZO_T4</vt:lpstr>
      <vt:lpstr>OB_CORTO_PLAZO_T5</vt:lpstr>
      <vt:lpstr>OTROS</vt:lpstr>
      <vt:lpstr>OTROS_FIN</vt:lpstr>
      <vt:lpstr>OTROS_FIN_01</vt:lpstr>
      <vt:lpstr>OTROS_FIN_02</vt:lpstr>
      <vt:lpstr>OTROS_FIN_03</vt:lpstr>
      <vt:lpstr>OTROS_FIN_04</vt:lpstr>
      <vt:lpstr>OTROS_FIN_05</vt:lpstr>
      <vt:lpstr>OTROS_FIN_06</vt:lpstr>
      <vt:lpstr>OTROS_FIN_07</vt:lpstr>
      <vt:lpstr>OTROS_FIN_08</vt:lpstr>
      <vt:lpstr>OTROS_FIN_09</vt:lpstr>
      <vt:lpstr>OTROS_FIN_10</vt:lpstr>
      <vt:lpstr>OTROS_T1</vt:lpstr>
      <vt:lpstr>OTROS_T10</vt:lpstr>
      <vt:lpstr>OTROS_T2</vt:lpstr>
      <vt:lpstr>OTROS_T3</vt:lpstr>
      <vt:lpstr>OTROS_T4</vt:lpstr>
      <vt:lpstr>OTROS_T5</vt:lpstr>
      <vt:lpstr>OTROS_T6</vt:lpstr>
      <vt:lpstr>OTROS_T7</vt:lpstr>
      <vt:lpstr>OTROS_T8</vt:lpstr>
      <vt:lpstr>OTROS_T9</vt:lpstr>
      <vt:lpstr>PERIODO</vt:lpstr>
      <vt:lpstr>PERIODO_ANT</vt:lpstr>
      <vt:lpstr>PERIODO_INFORME</vt:lpstr>
      <vt:lpstr>PERIODO_INFORME_F01</vt:lpstr>
      <vt:lpstr>PERIODO_INFORME_F02</vt:lpstr>
      <vt:lpstr>PERIODO_INFORME_F03</vt:lpstr>
      <vt:lpstr>PERIODO_INFORME_F04</vt:lpstr>
      <vt:lpstr>PERIODO_INFORME_F05</vt:lpstr>
      <vt:lpstr>PERIODO_INFORME_F06A</vt:lpstr>
      <vt:lpstr>PERIODO_INFORME_F06B</vt:lpstr>
      <vt:lpstr>PERIODO_INFORME_F06C</vt:lpstr>
      <vt:lpstr>PERIODO_INFORME_F06D</vt:lpstr>
      <vt:lpstr>PERIODO_INFORME_F2</vt:lpstr>
      <vt:lpstr>SALDO_ANT</vt:lpstr>
      <vt:lpstr>SALDO_PENDIENTE</vt:lpstr>
      <vt:lpstr>TOTAL_E_T1</vt:lpstr>
      <vt:lpstr>TOTAL_E_T2</vt:lpstr>
      <vt:lpstr>TOTAL_E_T3</vt:lpstr>
      <vt:lpstr>TOTAL_E_T4</vt:lpstr>
      <vt:lpstr>TOTAL_E_T5</vt:lpstr>
      <vt:lpstr>TOTAL_E_T6</vt:lpstr>
      <vt:lpstr>TOTAL_ODF</vt:lpstr>
      <vt:lpstr>TOTAL_ODF_T1</vt:lpstr>
      <vt:lpstr>TOTAL_ODF_T10</vt:lpstr>
      <vt:lpstr>TOTAL_ODF_T2</vt:lpstr>
      <vt:lpstr>TOTAL_ODF_T3</vt:lpstr>
      <vt:lpstr>TOTAL_ODF_T4</vt:lpstr>
      <vt:lpstr>TOTAL_ODF_T5</vt:lpstr>
      <vt:lpstr>TOTAL_ODF_T6</vt:lpstr>
      <vt:lpstr>TOTAL_ODF_T7</vt:lpstr>
      <vt:lpstr>TOTAL_ODF_T8</vt:lpstr>
      <vt:lpstr>TOTAL_ODF_T9</vt:lpstr>
      <vt:lpstr>TRIMESTRE</vt:lpstr>
      <vt:lpstr>ULTIMO</vt:lpstr>
      <vt:lpstr>ULTIMO_SALDO</vt:lpstr>
      <vt:lpstr>VALOR_INS_BCC</vt:lpstr>
      <vt:lpstr>VALOR_INS_BCC_FIN</vt:lpstr>
      <vt:lpstr>VALOR_INS_BCC_FIN_01</vt:lpstr>
      <vt:lpstr>VALOR_INS_BCC_FIN_02</vt:lpstr>
      <vt:lpstr>VALOR_INS_BCC_FIN_03</vt:lpstr>
      <vt:lpstr>VALOR_INS_BCC_FIN_04</vt:lpstr>
      <vt:lpstr>VALOR_INS_BCC_FIN_05</vt:lpstr>
      <vt:lpstr>VALOR_INS_BCC_FIN_06</vt:lpstr>
      <vt:lpstr>VALOR_INS_BCC_FIN_07</vt:lpstr>
      <vt:lpstr>VALOR_INS_BCC_T1</vt:lpstr>
      <vt:lpstr>VALOR_INS_BCC_T2</vt:lpstr>
      <vt:lpstr>VALOR_INS_BCC_T3</vt:lpstr>
      <vt:lpstr>VALOR_INS_BCC_T4</vt:lpstr>
      <vt:lpstr>VALOR_INS_BCC_T5</vt:lpstr>
      <vt:lpstr>VALOR_INS_BCC_T6</vt:lpstr>
      <vt:lpstr>VALOR_INS_BCC_T7</vt:lpstr>
      <vt:lpstr>VALOR_INS_BCC_V1</vt:lpstr>
      <vt:lpstr>VALOR_INS_BCC_V2</vt:lpstr>
      <vt:lpstr>VALOR_INSTRUMENTOS_BCC</vt:lpstr>
    </vt:vector>
  </TitlesOfParts>
  <Manager/>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Corona Barrientos Alejandro</dc:creator>
  <cp:keywords/>
  <dc:description/>
  <cp:lastModifiedBy>Usuario</cp:lastModifiedBy>
  <cp:lastPrinted>2022-02-22T16:50:49Z</cp:lastPrinted>
  <dcterms:created xsi:type="dcterms:W3CDTF">2012-12-11T20:29:16Z</dcterms:created>
  <dcterms:modified xsi:type="dcterms:W3CDTF">2022-11-03T16:33:39Z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