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JUL-SEP\"/>
    </mc:Choice>
  </mc:AlternateContent>
  <xr:revisionPtr revIDLastSave="0" documentId="8_{175FCBA8-B4B5-4C93-9B50-708896172000}" xr6:coauthVersionLast="47" xr6:coauthVersionMax="47" xr10:uidLastSave="{00000000-0000-0000-0000-000000000000}"/>
  <bookViews>
    <workbookView xWindow="-120" yWindow="-120" windowWidth="20730" windowHeight="11160" activeTab="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C9" i="2"/>
  <c r="B17" i="2"/>
  <c r="C17" i="2"/>
  <c r="B25" i="2"/>
  <c r="C25" i="2"/>
  <c r="B31" i="2"/>
  <c r="C31" i="2"/>
  <c r="B38" i="2"/>
  <c r="C38" i="2"/>
  <c r="B41" i="2"/>
  <c r="C41" i="2"/>
  <c r="B60" i="2"/>
  <c r="C60" i="2"/>
  <c r="E9" i="2"/>
  <c r="E47" i="2" s="1"/>
  <c r="E59" i="2" s="1"/>
  <c r="F9" i="2"/>
  <c r="E19" i="2"/>
  <c r="F19" i="2"/>
  <c r="E23" i="2"/>
  <c r="F23" i="2"/>
  <c r="E27" i="2"/>
  <c r="F27" i="2"/>
  <c r="E31" i="2"/>
  <c r="F31" i="2"/>
  <c r="E38" i="2"/>
  <c r="F38" i="2"/>
  <c r="E42" i="2"/>
  <c r="F42" i="2"/>
  <c r="E57" i="2"/>
  <c r="F57" i="2"/>
  <c r="E63" i="2"/>
  <c r="E79" i="2" s="1"/>
  <c r="F63" i="2"/>
  <c r="F79" i="2" s="1"/>
  <c r="E68" i="2"/>
  <c r="F68" i="2"/>
  <c r="E75" i="2"/>
  <c r="F75" i="2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B31" i="16"/>
  <c r="E81" i="2"/>
  <c r="F47" i="2"/>
  <c r="F59" i="2" s="1"/>
  <c r="F81" i="2" s="1"/>
  <c r="B47" i="2"/>
  <c r="B62" i="2" s="1"/>
  <c r="C47" i="2"/>
  <c r="C62" i="2" s="1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8" i="7"/>
  <c r="G79" i="7"/>
  <c r="G80" i="7"/>
  <c r="G81" i="7"/>
  <c r="G82" i="7"/>
  <c r="G73" i="7"/>
  <c r="G74" i="7"/>
  <c r="G71" i="7" s="1"/>
  <c r="G72" i="7"/>
  <c r="G64" i="7"/>
  <c r="G65" i="7"/>
  <c r="G67" i="7"/>
  <c r="G68" i="7"/>
  <c r="G69" i="7"/>
  <c r="G70" i="7"/>
  <c r="G63" i="7"/>
  <c r="G40" i="7"/>
  <c r="G41" i="7"/>
  <c r="G42" i="7"/>
  <c r="G43" i="7"/>
  <c r="G44" i="7"/>
  <c r="G45" i="7"/>
  <c r="G46" i="7"/>
  <c r="G47" i="7"/>
  <c r="G39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49" i="5"/>
  <c r="C55" i="5"/>
  <c r="C49" i="5"/>
  <c r="B49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29" i="8" l="1"/>
  <c r="C9" i="7"/>
  <c r="G62" i="7"/>
  <c r="G28" i="7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159" i="7" l="1"/>
  <c r="G77" i="9"/>
  <c r="G9" i="7"/>
  <c r="B77" i="9"/>
  <c r="F77" i="9"/>
  <c r="D159" i="7"/>
  <c r="G84" i="7"/>
  <c r="G42" i="6"/>
  <c r="G70" i="6"/>
  <c r="G159" i="7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<sst xmlns="http://schemas.openxmlformats.org/spreadsheetml/2006/main" count="1025" uniqueCount="604">
  <si>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</si>
  <si>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</si>
  <si>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</si>
  <si>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</si>
  <si>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</si>
  <si>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</si>
  <si>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</si>
  <si>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</si>
  <si>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</si>
  <si>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</si>
  <si>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</si>
  <si>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</si>
  <si>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</si>
  <si>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</si>
  <si>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</si>
  <si>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</si>
  <si>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</si>
  <si>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</si>
  <si>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</si>
  <si>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</si>
  <si>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</si>
  <si>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</si>
  <si>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</si>
  <si>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</si>
  <si>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</si>
  <si>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</si>
  <si>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</si>
  <si>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</si>
  <si>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</si>
  <si>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</si>
  <si>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</si>
  <si>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</si>
  <si>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</si>
  <si>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</si>
  <si>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</si>
  <si>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</si>
  <si>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</si>
  <si>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</si>
  <si>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</si>
  <si>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</si>
  <si>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</si>
  <si>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</si>
  <si>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</si>
  <si>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</si>
  <si>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</si>
  <si>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</si>
  <si>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</si>
  <si>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</si>
  <si>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</si>
  <si>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</si>
  <si>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</si>
  <si>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</si>
  <si>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</si>
  <si>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</si>
  <si>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</si>
  <si>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</si>
  <si>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</si>
  <si>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</si>
  <si>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</si>
  <si>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</si>
  <si>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</si>
  <si>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</si>
  <si>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</si>
  <si>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</si>
  <si>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</si>
  <si>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</si>
  <si>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</si>
  <si>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</si>
  <si>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</si>
  <si>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</si>
  <si>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</si>
  <si>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</si>
  <si>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</si>
  <si>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</si>
  <si>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</si>
  <si>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</si>
  <si>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</si>
  <si>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</si>
  <si>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</si>
  <si>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</si>
  <si>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</si>
  <si>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</si>
  <si>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</si>
  <si>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</si>
  <si>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</si>
  <si>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</si>
  <si>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</si>
  <si>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</si>
  <si>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</si>
  <si>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</si>
  <si>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</si>
  <si>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</si>
  <si>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</si>
  <si>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</si>
  <si>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</si>
  <si>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</si>
  <si>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</si>
  <si>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</si>
  <si>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</si>
  <si>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</si>
  <si>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</si>
  <si>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</si>
  <si>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</si>
  <si>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</si>
  <si>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</si>
  <si>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</si>
  <si>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</si>
  <si>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</si>
  <si>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</si>
  <si>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</si>
  <si>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</si>
  <si>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</si>
  <si>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</si>
  <si>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</si>
  <si>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</si>
  <si>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</si>
  <si>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</si>
  <si>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</si>
  <si>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</si>
  <si>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</si>
  <si>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</si>
  <si>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</si>
  <si>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</si>
  <si>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</si>
  <si>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</si>
  <si>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</si>
  <si>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</si>
  <si>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</si>
  <si>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</si>
  <si>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</si>
  <si>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</si>
  <si>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</si>
  <si>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</si>
  <si>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</si>
  <si>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</si>
  <si>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</si>
  <si>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</si>
  <si>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</si>
  <si>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</si>
  <si>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</si>
  <si>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</si>
  <si>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</si>
  <si>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</si>
  <si>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</si>
  <si>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</si>
  <si>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</si>
  <si>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</si>
  <si>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</si>
  <si>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</si>
  <si>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</si>
  <si>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</si>
  <si>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</si>
  <si>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</si>
  <si>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</si>
  <si>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</si>
  <si>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</si>
  <si>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</si>
  <si>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</si>
  <si>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</si>
  <si>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</si>
  <si>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</si>
  <si>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</si>
  <si>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</si>
  <si>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</si>
  <si>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</si>
  <si>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</si>
  <si>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</si>
  <si>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</si>
  <si>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</si>
  <si>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</si>
  <si>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</si>
  <si>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</si>
  <si>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</si>
  <si>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</si>
  <si>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</si>
  <si>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</si>
  <si>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</si>
  <si>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</si>
  <si>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</si>
  <si>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</si>
  <si>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</si>
  <si>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</si>
  <si>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</si>
  <si>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</si>
  <si>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</si>
  <si>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</si>
  <si>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</si>
  <si>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</si>
  <si>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</si>
  <si>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</si>
  <si>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</si>
  <si>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</si>
  <si>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</si>
  <si>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</si>
  <si>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</si>
  <si>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</si>
  <si>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</si>
  <si>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</si>
  <si>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</si>
  <si>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</si>
  <si>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</si>
  <si>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</si>
  <si>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</si>
  <si>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</si>
  <si>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</si>
  <si>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</si>
  <si>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</si>
  <si>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</si>
  <si>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</si>
  <si>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</si>
  <si>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</si>
  <si>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</si>
  <si>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</si>
  <si>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</si>
  <si>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</si>
  <si>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</si>
  <si>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</si>
  <si>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</si>
  <si>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</si>
  <si>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</si>
  <si>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</si>
  <si>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</si>
  <si>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</si>
  <si>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</si>
  <si>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</si>
  <si>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</si>
  <si>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</si>
  <si>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</si>
  <si>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</si>
  <si>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</si>
  <si>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</si>
  <si>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</si>
  <si>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</si>
  <si>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</si>
  <si>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</si>
  <si>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</si>
  <si>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</si>
  <si>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</si>
  <si>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</si>
  <si>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</si>
  <si>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</si>
  <si>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</si>
  <si>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</si>
  <si>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</si>
  <si>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</si>
  <si>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</si>
  <si>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</si>
  <si>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</si>
  <si>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</si>
  <si>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</si>
  <si>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</si>
  <si>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</si>
  <si>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</si>
  <si>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</si>
  <si>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</si>
  <si>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</si>
  <si>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</si>
  <si>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</si>
  <si>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</si>
  <si>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</si>
  <si>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</si>
  <si>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</si>
  <si>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</si>
  <si>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</si>
  <si>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</si>
  <si>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</si>
  <si>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</si>
  <si>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</si>
  <si>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</si>
  <si>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</si>
  <si>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</si>
  <si>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</si>
  <si>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</si>
  <si>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</si>
  <si>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</si>
  <si>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</si>
  <si>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</si>
  <si>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</si>
  <si>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</si>
  <si>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</si>
  <si>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</si>
  <si>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</si>
  <si>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</si>
  <si>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</si>
  <si>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</si>
  <si>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</si>
  <si>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</si>
  <si>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</si>
  <si>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</si>
  <si>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</si>
  <si>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</si>
  <si>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</si>
  <si>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</si>
  <si>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</si>
  <si>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</si>
  <si>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</si>
  <si>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</si>
  <si>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</si>
  <si>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</si>
  <si>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</si>
  <si>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</si>
  <si>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</si>
  <si>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</si>
  <si>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</si>
  <si>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</si>
  <si>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</si>
  <si>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</si>
  <si>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</si>
  <si>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</si>
  <si>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</si>
  <si>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</si>
  <si>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</si>
  <si>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</si>
  <si>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</si>
  <si>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</si>
  <si>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</si>
  <si>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</si>
  <si>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</si>
  <si>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</si>
  <si>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</si>
  <si>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</si>
  <si>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</si>
  <si>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</si>
  <si>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</si>
  <si>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</si>
  <si>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</si>
  <si>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</si>
  <si>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</si>
  <si>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</si>
  <si>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</si>
  <si>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</si>
  <si>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</si>
  <si>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</si>
  <si>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</si>
  <si>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</si>
  <si>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</si>
  <si>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</si>
  <si>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</si>
  <si>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</si>
  <si>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</si>
  <si>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</si>
  <si>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</si>
  <si>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</si>
  <si>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</si>
  <si>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</si>
  <si>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</si>
  <si>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</si>
  <si>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</si>
  <si>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</si>
  <si>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</si>
  <si>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</si>
  <si>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</si>
  <si>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</si>
  <si>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</si>
  <si>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</si>
  <si>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</si>
  <si>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</si>
  <si>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</si>
  <si>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</si>
  <si>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</si>
  <si>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</si>
  <si>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</si>
  <si>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</si>
  <si>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</si>
  <si>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</si>
  <si>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</si>
  <si>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</si>
  <si>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</si>
  <si>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</si>
  <si>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</si>
  <si>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</si>
  <si>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</si>
  <si>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</si>
  <si>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</si>
  <si>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</si>
  <si>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</si>
  <si>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</si>
  <si>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</si>
  <si>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</si>
  <si>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</si>
  <si>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</si>
  <si>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</si>
  <si>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</si>
  <si>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</si>
  <si>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</si>
  <si>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</si>
  <si>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</si>
  <si>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</si>
  <si>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</si>
  <si>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</si>
  <si>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</si>
  <si>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</si>
  <si>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</si>
  <si>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</si>
  <si>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</si>
  <si>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</si>
  <si>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</si>
  <si>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</si>
  <si>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</si>
  <si>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</si>
  <si>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</si>
  <si>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</si>
  <si>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</si>
  <si>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</si>
  <si>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</si>
  <si>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</si>
  <si>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</si>
  <si>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</si>
  <si>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</si>
  <si>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</si>
  <si>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</si>
  <si>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</si>
  <si>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</si>
  <si>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</si>
  <si>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</si>
  <si>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</si>
  <si>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</si>
  <si>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</si>
  <si>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</si>
  <si>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</si>
  <si>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</si>
  <si>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</si>
  <si>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</si>
  <si>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</si>
  <si>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</si>
  <si>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</si>
  <si>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</si>
  <si>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</si>
  <si>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</si>
  <si>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</si>
  <si>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</si>
  <si>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</si>
  <si>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</si>
  <si>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</si>
  <si>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</si>
  <si>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</si>
  <si>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</si>
  <si>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</si>
  <si>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</si>
  <si>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</si>
  <si>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</si>
  <si>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</si>
  <si>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</si>
  <si>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</si>
  <si>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</si>
  <si>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</si>
  <si>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</si>
  <si>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</si>
  <si>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</si>
  <si>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</si>
  <si>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</si>
  <si>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</si>
  <si>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</si>
  <si>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</si>
  <si>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</si>
  <si>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</si>
  <si>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</si>
  <si>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</si>
  <si>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</si>
  <si>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</si>
  <si>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</si>
  <si>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</si>
  <si>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</si>
  <si>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</si>
  <si>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</si>
  <si>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</si>
  <si>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</si>
  <si>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</si>
  <si>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</si>
  <si>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</si>
  <si>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</si>
  <si>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</si>
  <si>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</si>
  <si>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</si>
  <si>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</si>
  <si>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</si>
  <si>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</si>
  <si>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</si>
  <si>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</si>
  <si>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</si>
  <si>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</si>
  <si>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</si>
  <si>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</si>
  <si>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</si>
  <si>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</si>
  <si>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</si>
  <si>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</si>
  <si>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</si>
  <si>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</si>
  <si>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</si>
  <si>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</si>
  <si>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</si>
  <si>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</si>
  <si>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</si>
  <si>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</si>
  <si>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</si>
  <si>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</si>
  <si>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</si>
  <si>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</si>
  <si>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</si>
  <si>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</si>
  <si>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</si>
  <si>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</si>
  <si>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</si>
  <si>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</si>
  <si>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</si>
  <si>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</si>
  <si>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</si>
  <si>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</si>
  <si>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</si>
  <si>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</si>
  <si>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</si>
  <si>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</si>
  <si>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</si>
  <si>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</si>
  <si>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</si>
  <si>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</si>
  <si>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</si>
  <si>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</si>
  <si>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</si>
  <si>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</si>
  <si>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</si>
  <si>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</si>
  <si>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</si>
  <si>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</si>
  <si>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</si>
  <si>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</si>
  <si>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</si>
  <si>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</si>
  <si>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</si>
  <si>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</si>
  <si>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</si>
  <si>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</si>
  <si>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</si>
  <si>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</si>
  <si>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</si>
  <si>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</si>
  <si>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</si>
  <si>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</si>
  <si>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</si>
  <si>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</si>
  <si>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</si>
  <si>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</si>
  <si>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</si>
  <si>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</si>
  <si>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</si>
  <si>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</si>
  <si>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</si>
  <si>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</si>
  <si>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</si>
  <si>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</si>
  <si>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</si>
  <si>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</si>
  <si>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</si>
  <si>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</si>
  <si>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</si>
  <si>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</si>
  <si>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</si>
  <si>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</si>
  <si>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</si>
  <si>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</si>
  <si>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</si>
  <si>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</si>
  <si>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</si>
  <si>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</si>
  <si>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</si>
  <si>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</si>
  <si>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</si>
  <si>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</si>
  <si>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</si>
  <si>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</si>
  <si>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</si>
  <si>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</si>
  <si>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</si>
  <si>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</si>
  <si>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</si>
  <si>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</si>
  <si>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</si>
  <si>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</si>
  <si>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</si>
  <si>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</si>
  <si>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</si>
  <si>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</si>
  <si>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</si>
  <si>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</si>
  <si>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</si>
  <si>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</si>
  <si>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</si>
  <si>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</si>
  <si>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</si>
  <si>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</si>
  <si>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</si>
  <si>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</si>
  <si>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</si>
  <si>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</si>
  <si>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</si>
  <si>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</si>
  <si>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</si>
  <si>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</si>
  <si>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</si>
  <si>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VIVIENDA DE IRAPUATO, GUANAJUATO</t>
  </si>
  <si>
    <t>31120M15V010000 DIRECCION GENERAL</t>
  </si>
  <si>
    <t>Al 31 de Diciembre de 2023 y al 30 de Septiembre de 2024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</si>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</sst>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08FA9FEA-1B7D-4DFF-91B6-E4043982D80C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EAE981F0-5AAB-465B-A11C-AC523BD8EB88}"/>
    <cellStyle name="Normal 3" xfId="6" xr:uid="{B3A6A7ED-6CA0-4375-8065-E1F1496A9857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52" zoomScale="75" zoomScaleNormal="75" workbookViewId="0">
      <selection activeCell="A52" sqref="A1:XFD10485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9" t="s">
        <v>0</v>
      </c>
      <c r="B1" s="170"/>
      <c r="C1" s="170"/>
      <c r="D1" s="170"/>
      <c r="E1" s="170"/>
      <c r="F1" s="171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602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12105111.140000001</v>
      </c>
      <c r="C9" s="47">
        <f>SUM(C10:C16)</f>
        <v>1237120.72</v>
      </c>
      <c r="D9" s="46" t="s">
        <v>10</v>
      </c>
      <c r="E9" s="47">
        <f>SUM(E10:E18)</f>
        <v>21028830.18</v>
      </c>
      <c r="F9" s="47">
        <f>SUM(F10:F18)</f>
        <v>32735620.940000001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12105111.140000001</v>
      </c>
      <c r="C11" s="47">
        <v>1237120.72</v>
      </c>
      <c r="D11" s="48" t="s">
        <v>14</v>
      </c>
      <c r="E11" s="47">
        <v>9103736.75</v>
      </c>
      <c r="F11" s="47">
        <v>19914222.16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126721.37</v>
      </c>
      <c r="F16" s="47">
        <v>260478.67</v>
      </c>
    </row>
    <row r="17" spans="1:6" x14ac:dyDescent="0.25">
      <c r="A17" s="46" t="s">
        <v>25</v>
      </c>
      <c r="B17" s="47">
        <f>SUM(B18:B24)</f>
        <v>7015162.5300000003</v>
      </c>
      <c r="C17" s="47">
        <f>SUM(C18:C24)</f>
        <v>22832086.899999999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11798372.060000001</v>
      </c>
      <c r="F18" s="47">
        <v>12560920.109999999</v>
      </c>
    </row>
    <row r="19" spans="1:6" x14ac:dyDescent="0.25">
      <c r="A19" s="48" t="s">
        <v>29</v>
      </c>
      <c r="B19" s="47">
        <v>6882354.2800000003</v>
      </c>
      <c r="C19" s="47">
        <v>22749214.050000001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54016.92</v>
      </c>
      <c r="C20" s="47">
        <v>4081.52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78791.33</v>
      </c>
      <c r="C24" s="47">
        <v>78791.33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1409.82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1409.82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22200000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22200000</v>
      </c>
    </row>
    <row r="31" spans="1:6" x14ac:dyDescent="0.25">
      <c r="A31" s="46" t="s">
        <v>53</v>
      </c>
      <c r="B31" s="47">
        <f>SUM(B32:B36)</f>
        <v>95895678.769999996</v>
      </c>
      <c r="C31" s="47">
        <f>SUM(C32:C36)</f>
        <v>94822697.680000007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95895678.769999996</v>
      </c>
      <c r="C36" s="47">
        <v>94822697.680000007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115017362.25999999</v>
      </c>
      <c r="C47" s="4">
        <f>C9+C17+C25+C31+C37+C38+C41</f>
        <v>118891905.30000001</v>
      </c>
      <c r="D47" s="2" t="s">
        <v>84</v>
      </c>
      <c r="E47" s="4">
        <f>E9+E19+E23+E26+E27+E31+E38+E42</f>
        <v>21028830.18</v>
      </c>
      <c r="F47" s="4">
        <f>F9+F19+F23+F26+F27+F31+F38+F42</f>
        <v>54935620.939999998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14899049.51</v>
      </c>
      <c r="C51" s="47">
        <v>15168889.6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1604880.56</v>
      </c>
      <c r="C53" s="47">
        <v>1590211.56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45449.440000000002</v>
      </c>
      <c r="C54" s="47">
        <v>45449.440000000002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-1387223.81</v>
      </c>
      <c r="C55" s="47">
        <v>-1387223.81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21028830.18</v>
      </c>
      <c r="F59" s="4">
        <f>F47+F57</f>
        <v>54935620.939999998</v>
      </c>
    </row>
    <row r="60" spans="1:6" x14ac:dyDescent="0.25">
      <c r="A60" s="3" t="s">
        <v>104</v>
      </c>
      <c r="B60" s="4">
        <f>SUM(B50:B58)</f>
        <v>15162155.699999999</v>
      </c>
      <c r="C60" s="4">
        <f>SUM(C50:C58)</f>
        <v>15417326.790000001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130179517.95999999</v>
      </c>
      <c r="C62" s="4">
        <f>SUM(C47+C60)</f>
        <v>134309232.09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73714221.329999998</v>
      </c>
      <c r="F63" s="47">
        <f>SUM(F64:F66)</f>
        <v>77359819.840000004</v>
      </c>
    </row>
    <row r="64" spans="1:6" x14ac:dyDescent="0.25">
      <c r="A64" s="45"/>
      <c r="B64" s="45"/>
      <c r="C64" s="45"/>
      <c r="D64" s="46" t="s">
        <v>108</v>
      </c>
      <c r="E64" s="47">
        <v>73695221.329999998</v>
      </c>
      <c r="F64" s="47">
        <v>77340819.840000004</v>
      </c>
    </row>
    <row r="65" spans="1:6" x14ac:dyDescent="0.25">
      <c r="A65" s="45"/>
      <c r="B65" s="45"/>
      <c r="C65" s="45"/>
      <c r="D65" s="50" t="s">
        <v>109</v>
      </c>
      <c r="E65" s="47">
        <v>19000</v>
      </c>
      <c r="F65" s="47">
        <v>19000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35436466.450000003</v>
      </c>
      <c r="F68" s="47">
        <f>SUM(F69:F73)</f>
        <v>2013791.31</v>
      </c>
    </row>
    <row r="69" spans="1:6" x14ac:dyDescent="0.25">
      <c r="A69" s="53"/>
      <c r="B69" s="45"/>
      <c r="C69" s="45"/>
      <c r="D69" s="46" t="s">
        <v>112</v>
      </c>
      <c r="E69" s="47">
        <v>33677126.329999998</v>
      </c>
      <c r="F69" s="47">
        <v>-2354977.96</v>
      </c>
    </row>
    <row r="70" spans="1:6" x14ac:dyDescent="0.25">
      <c r="A70" s="53"/>
      <c r="B70" s="45"/>
      <c r="C70" s="45"/>
      <c r="D70" s="46" t="s">
        <v>113</v>
      </c>
      <c r="E70" s="47">
        <v>1000720.77</v>
      </c>
      <c r="F70" s="47">
        <v>3610149.92</v>
      </c>
    </row>
    <row r="71" spans="1:6" x14ac:dyDescent="0.25">
      <c r="A71" s="53"/>
      <c r="B71" s="45"/>
      <c r="C71" s="45"/>
      <c r="D71" s="46" t="s">
        <v>114</v>
      </c>
      <c r="E71" s="47">
        <v>758619.35</v>
      </c>
      <c r="F71" s="47">
        <v>758619.35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109150687.78</v>
      </c>
      <c r="F79" s="4">
        <f>F63+F68+F75</f>
        <v>79373611.150000006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130179517.96000001</v>
      </c>
      <c r="F81" s="4">
        <f>F59+F79</f>
        <v>134309232.09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C32:C35 B47 B17:C17 B25:C25 C27:C30 B37:C46 B59:C62 E19:F29 E31:F63 E67:F68 E72:F81 C50 C56:C5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sqref="A1:XFD104857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9" t="s">
        <v>122</v>
      </c>
      <c r="B1" s="170"/>
      <c r="C1" s="170"/>
      <c r="D1" s="170"/>
      <c r="E1" s="170"/>
      <c r="F1" s="170"/>
      <c r="G1" s="170"/>
      <c r="H1" s="171"/>
    </row>
    <row r="2" spans="1:8" x14ac:dyDescent="0.25">
      <c r="A2" s="110" t="str">
        <f>'Formato 1'!A2</f>
        <v>INSTITUTO MUNICIPAL DE VIVIENDA DE IRAPUATO,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1633328.96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1633328.96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1633328.96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54935620.939999998</v>
      </c>
      <c r="C18" s="108"/>
      <c r="D18" s="108"/>
      <c r="E18" s="108"/>
      <c r="F18" s="4">
        <v>21028830.18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54935620.939999998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21028830.18</v>
      </c>
      <c r="G20" s="4">
        <f t="shared" si="3"/>
        <v>1633328.96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2" t="s">
        <v>151</v>
      </c>
      <c r="B33" s="172"/>
      <c r="C33" s="172"/>
      <c r="D33" s="172"/>
      <c r="E33" s="172"/>
      <c r="F33" s="172"/>
      <c r="G33" s="172"/>
      <c r="H33" s="172"/>
    </row>
    <row r="34" spans="1:8" ht="14.45" customHeight="1" x14ac:dyDescent="0.25">
      <c r="A34" s="172"/>
      <c r="B34" s="172"/>
      <c r="C34" s="172"/>
      <c r="D34" s="172"/>
      <c r="E34" s="172"/>
      <c r="F34" s="172"/>
      <c r="G34" s="172"/>
      <c r="H34" s="172"/>
    </row>
    <row r="35" spans="1:8" ht="14.45" customHeight="1" x14ac:dyDescent="0.25">
      <c r="A35" s="172"/>
      <c r="B35" s="172"/>
      <c r="C35" s="172"/>
      <c r="D35" s="172"/>
      <c r="E35" s="172"/>
      <c r="F35" s="172"/>
      <c r="G35" s="172"/>
      <c r="H35" s="172"/>
    </row>
    <row r="36" spans="1:8" ht="14.45" customHeight="1" x14ac:dyDescent="0.25">
      <c r="A36" s="172"/>
      <c r="B36" s="172"/>
      <c r="C36" s="172"/>
      <c r="D36" s="172"/>
      <c r="E36" s="172"/>
      <c r="F36" s="172"/>
      <c r="G36" s="172"/>
      <c r="H36" s="172"/>
    </row>
    <row r="37" spans="1:8" ht="14.45" customHeight="1" x14ac:dyDescent="0.25">
      <c r="A37" s="172"/>
      <c r="B37" s="172"/>
      <c r="C37" s="172"/>
      <c r="D37" s="172"/>
      <c r="E37" s="172"/>
      <c r="F37" s="172"/>
      <c r="G37" s="172"/>
      <c r="H37" s="172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9 B41:F44 B19:H31 C18:E18 G18:H18 B11:H17 B10:F10 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C10" sqref="C1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9" t="s">
        <v>162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25">
      <c r="A2" s="110" t="str">
        <f>'Formato 1'!A2</f>
        <v>INSTITUTO MUNICIPAL DE VIVIENDA DE IRAPUATO,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603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56" zoomScale="75" zoomScaleNormal="75" workbookViewId="0">
      <selection activeCell="C59" sqref="C5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9" t="s">
        <v>183</v>
      </c>
      <c r="B1" s="170"/>
      <c r="C1" s="170"/>
      <c r="D1" s="171"/>
    </row>
    <row r="2" spans="1:4" x14ac:dyDescent="0.25">
      <c r="A2" s="110" t="str">
        <f>'Formato 1'!A2</f>
        <v>INSTITUTO MUNICIPAL DE VIVIENDA DE IRAPUATO, GUANAJUATO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13142879.289999999</v>
      </c>
      <c r="C8" s="14">
        <f>SUM(C9:C11)</f>
        <v>18922766.780000001</v>
      </c>
      <c r="D8" s="14">
        <f>SUM(D9:D11)</f>
        <v>18922766.780000001</v>
      </c>
    </row>
    <row r="9" spans="1:4" x14ac:dyDescent="0.25">
      <c r="A9" s="58" t="s">
        <v>189</v>
      </c>
      <c r="B9" s="94">
        <v>19937000</v>
      </c>
      <c r="C9" s="94">
        <v>41122766.780000001</v>
      </c>
      <c r="D9" s="94">
        <v>41122766.780000001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v>-6794120.71</v>
      </c>
      <c r="C11" s="94">
        <v>-22200000</v>
      </c>
      <c r="D11" s="94">
        <v>-22200000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13142879.289999999</v>
      </c>
      <c r="C13" s="14">
        <f>C14+C15</f>
        <v>8657790.5399999991</v>
      </c>
      <c r="D13" s="14">
        <f>D14+D15</f>
        <v>8657790.5399999991</v>
      </c>
    </row>
    <row r="14" spans="1:4" x14ac:dyDescent="0.25">
      <c r="A14" s="58" t="s">
        <v>193</v>
      </c>
      <c r="B14" s="94">
        <v>13142879.289999999</v>
      </c>
      <c r="C14" s="94">
        <v>8657790.5399999991</v>
      </c>
      <c r="D14" s="94">
        <v>8657790.5399999991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10264976.240000002</v>
      </c>
      <c r="D21" s="14">
        <f>D8-D13+D17</f>
        <v>10264976.240000002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6794120.71</v>
      </c>
      <c r="C23" s="14">
        <f>C21-C11</f>
        <v>32464976.240000002</v>
      </c>
      <c r="D23" s="14">
        <f>D21-D11</f>
        <v>32464976.240000002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6794120.71</v>
      </c>
      <c r="C25" s="14">
        <f>C23-C17</f>
        <v>32464976.240000002</v>
      </c>
      <c r="D25" s="14">
        <f>D23-D17</f>
        <v>32464976.240000002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1900000</v>
      </c>
      <c r="C29" s="4">
        <f>C30+C31</f>
        <v>1633328.96</v>
      </c>
      <c r="D29" s="4">
        <f>D30+D31</f>
        <v>1633328.96</v>
      </c>
    </row>
    <row r="30" spans="1:4" x14ac:dyDescent="0.25">
      <c r="A30" s="58" t="s">
        <v>205</v>
      </c>
      <c r="B30" s="160">
        <v>1900000</v>
      </c>
      <c r="C30" s="47">
        <v>1633328.96</v>
      </c>
      <c r="D30" s="47">
        <v>1633328.96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8694120.7100000009</v>
      </c>
      <c r="C33" s="4">
        <f>C25+C29</f>
        <v>34098305.200000003</v>
      </c>
      <c r="D33" s="4">
        <f>D25+D29</f>
        <v>34098305.200000003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6794120.71</v>
      </c>
      <c r="C40" s="4">
        <f>C41+C42</f>
        <v>22200000</v>
      </c>
      <c r="D40" s="4">
        <f>D41+D42</f>
        <v>22200000</v>
      </c>
    </row>
    <row r="41" spans="1:4" x14ac:dyDescent="0.25">
      <c r="A41" s="58" t="s">
        <v>213</v>
      </c>
      <c r="B41" s="47">
        <v>6794120.71</v>
      </c>
      <c r="C41" s="47">
        <v>22200000</v>
      </c>
      <c r="D41" s="47">
        <v>22200000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-6794120.71</v>
      </c>
      <c r="C44" s="4">
        <f>C37-C40</f>
        <v>-22200000</v>
      </c>
      <c r="D44" s="4">
        <f>D37-D40</f>
        <v>-22200000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v>19937000</v>
      </c>
      <c r="C48" s="96">
        <v>41122766.780000001</v>
      </c>
      <c r="D48" s="96">
        <v>41122766.780000001</v>
      </c>
    </row>
    <row r="49" spans="1:4" x14ac:dyDescent="0.25">
      <c r="A49" s="21" t="s">
        <v>217</v>
      </c>
      <c r="B49" s="4">
        <f>B50-B51</f>
        <v>-6794120.71</v>
      </c>
      <c r="C49" s="4">
        <f>C50-C51</f>
        <v>-22200000</v>
      </c>
      <c r="D49" s="4">
        <f>D50-D51</f>
        <v>-22200000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6794120.71</v>
      </c>
      <c r="C51" s="47">
        <v>22200000</v>
      </c>
      <c r="D51" s="47">
        <v>22200000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v>13142879.289999999</v>
      </c>
      <c r="C53" s="47">
        <v>8657790.5399999991</v>
      </c>
      <c r="D53" s="47">
        <v>8657790.5399999991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10264976.240000002</v>
      </c>
      <c r="D57" s="4">
        <f>D48+D49-D53+D55</f>
        <v>10264976.240000002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6794120.71</v>
      </c>
      <c r="C59" s="4">
        <f>C57-C49</f>
        <v>32464976.240000002</v>
      </c>
      <c r="D59" s="4">
        <f>D57-D49</f>
        <v>32464976.240000002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8:D25 B48:D59 B29:D33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29 B37:D40 B49:D50 B63:D74 B12:D13 B15:D25 B31:D33 B42:D44 B52:D52 B54:D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4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9" t="s">
        <v>224</v>
      </c>
      <c r="B1" s="170"/>
      <c r="C1" s="170"/>
      <c r="D1" s="170"/>
      <c r="E1" s="170"/>
      <c r="F1" s="170"/>
      <c r="G1" s="171"/>
    </row>
    <row r="2" spans="1:7" x14ac:dyDescent="0.25">
      <c r="A2" s="110" t="str">
        <f>'Formato 1'!A2</f>
        <v>INSTITUTO MUNICIPAL DE VIVIENDA DE IRAPUATO,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3" t="s">
        <v>226</v>
      </c>
      <c r="B6" s="175" t="s">
        <v>227</v>
      </c>
      <c r="C6" s="175"/>
      <c r="D6" s="175"/>
      <c r="E6" s="175"/>
      <c r="F6" s="175"/>
      <c r="G6" s="175" t="s">
        <v>228</v>
      </c>
    </row>
    <row r="7" spans="1:7" ht="30" x14ac:dyDescent="0.25">
      <c r="A7" s="174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5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50000</v>
      </c>
      <c r="C13" s="47">
        <v>0</v>
      </c>
      <c r="D13" s="47">
        <v>50000</v>
      </c>
      <c r="E13" s="47">
        <v>254025.88</v>
      </c>
      <c r="F13" s="47">
        <v>254025.86</v>
      </c>
      <c r="G13" s="47">
        <v>204025.86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19887000</v>
      </c>
      <c r="C15" s="47">
        <v>0</v>
      </c>
      <c r="D15" s="47">
        <v>19887000</v>
      </c>
      <c r="E15" s="47">
        <v>18008740.899999999</v>
      </c>
      <c r="F15" s="47">
        <v>18008740.920000002</v>
      </c>
      <c r="G15" s="47">
        <v>-1878259.08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23700000</v>
      </c>
      <c r="D34" s="47">
        <v>23700000</v>
      </c>
      <c r="E34" s="47">
        <v>22860000</v>
      </c>
      <c r="F34" s="47">
        <v>22860000</v>
      </c>
      <c r="G34" s="47">
        <v>22860000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19937000</v>
      </c>
      <c r="C41" s="4">
        <f t="shared" si="7"/>
        <v>23700000</v>
      </c>
      <c r="D41" s="4">
        <f t="shared" si="7"/>
        <v>43637000</v>
      </c>
      <c r="E41" s="4">
        <f t="shared" si="7"/>
        <v>41122766.780000001</v>
      </c>
      <c r="F41" s="4">
        <f t="shared" si="7"/>
        <v>41122766.780000001</v>
      </c>
      <c r="G41" s="4">
        <f t="shared" si="7"/>
        <v>21185766.780000001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21185766.780000001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19937000</v>
      </c>
      <c r="C70" s="4">
        <f t="shared" si="16"/>
        <v>23700000</v>
      </c>
      <c r="D70" s="4">
        <f t="shared" si="16"/>
        <v>43637000</v>
      </c>
      <c r="E70" s="4">
        <f t="shared" si="16"/>
        <v>41122766.780000001</v>
      </c>
      <c r="F70" s="4">
        <f t="shared" si="16"/>
        <v>41122766.780000001</v>
      </c>
      <c r="G70" s="4">
        <f t="shared" si="16"/>
        <v>21185766.780000001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5" zoomScale="75" zoomScaleNormal="75" workbookViewId="0">
      <selection activeCell="B76" sqref="B76:G7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8" t="s">
        <v>295</v>
      </c>
      <c r="B1" s="170"/>
      <c r="C1" s="170"/>
      <c r="D1" s="170"/>
      <c r="E1" s="170"/>
      <c r="F1" s="170"/>
      <c r="G1" s="171"/>
    </row>
    <row r="2" spans="1:7" x14ac:dyDescent="0.25">
      <c r="A2" s="125" t="str">
        <f>'Formato 1'!A2</f>
        <v>INSTITUTO MUNICIPAL DE VIVIENDA DE IRAPUATO,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6" t="s">
        <v>4</v>
      </c>
      <c r="B7" s="176" t="s">
        <v>298</v>
      </c>
      <c r="C7" s="176"/>
      <c r="D7" s="176"/>
      <c r="E7" s="176"/>
      <c r="F7" s="176"/>
      <c r="G7" s="177" t="s">
        <v>299</v>
      </c>
    </row>
    <row r="8" spans="1:7" ht="30" x14ac:dyDescent="0.25">
      <c r="A8" s="176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6"/>
    </row>
    <row r="9" spans="1:7" x14ac:dyDescent="0.25">
      <c r="A9" s="27" t="s">
        <v>304</v>
      </c>
      <c r="B9" s="83">
        <f t="shared" ref="B9:G9" si="0">SUM(B10,B18,B28,B38,B48,B58,B62,B71,B75)</f>
        <v>19937000</v>
      </c>
      <c r="C9" s="83">
        <f t="shared" si="0"/>
        <v>23516000</v>
      </c>
      <c r="D9" s="83">
        <f t="shared" si="0"/>
        <v>43453000</v>
      </c>
      <c r="E9" s="83">
        <f t="shared" si="0"/>
        <v>30857790.539999999</v>
      </c>
      <c r="F9" s="83">
        <f t="shared" si="0"/>
        <v>30857790.539999999</v>
      </c>
      <c r="G9" s="83">
        <f t="shared" si="0"/>
        <v>12595209.459999999</v>
      </c>
    </row>
    <row r="10" spans="1:7" x14ac:dyDescent="0.25">
      <c r="A10" s="84" t="s">
        <v>305</v>
      </c>
      <c r="B10" s="83">
        <f t="shared" ref="B10:G10" si="1">SUM(B11:B17)</f>
        <v>7766388.2700000005</v>
      </c>
      <c r="C10" s="83">
        <f t="shared" si="1"/>
        <v>500000</v>
      </c>
      <c r="D10" s="83">
        <f t="shared" si="1"/>
        <v>8266388.2700000005</v>
      </c>
      <c r="E10" s="83">
        <f t="shared" si="1"/>
        <v>4859797.62</v>
      </c>
      <c r="F10" s="83">
        <f t="shared" si="1"/>
        <v>4859797.62</v>
      </c>
      <c r="G10" s="83">
        <f t="shared" si="1"/>
        <v>3406590.65</v>
      </c>
    </row>
    <row r="11" spans="1:7" x14ac:dyDescent="0.25">
      <c r="A11" s="85" t="s">
        <v>306</v>
      </c>
      <c r="B11" s="161">
        <v>5158006.97</v>
      </c>
      <c r="C11" s="75">
        <v>0</v>
      </c>
      <c r="D11" s="161">
        <v>5158006.97</v>
      </c>
      <c r="E11" s="75">
        <v>3497049.31</v>
      </c>
      <c r="F11" s="75">
        <v>3497049.31</v>
      </c>
      <c r="G11" s="75">
        <v>1660957.66</v>
      </c>
    </row>
    <row r="12" spans="1:7" x14ac:dyDescent="0.25">
      <c r="A12" s="85" t="s">
        <v>307</v>
      </c>
      <c r="B12" s="161">
        <v>145857.44</v>
      </c>
      <c r="C12" s="75">
        <v>0</v>
      </c>
      <c r="D12" s="161">
        <v>145857.44</v>
      </c>
      <c r="E12" s="75">
        <v>95718.97</v>
      </c>
      <c r="F12" s="75">
        <v>95718.97</v>
      </c>
      <c r="G12" s="75">
        <v>50138.47</v>
      </c>
    </row>
    <row r="13" spans="1:7" x14ac:dyDescent="0.25">
      <c r="A13" s="85" t="s">
        <v>308</v>
      </c>
      <c r="B13" s="161">
        <v>657930.12</v>
      </c>
      <c r="C13" s="75">
        <v>0</v>
      </c>
      <c r="D13" s="161">
        <v>657930.12</v>
      </c>
      <c r="E13" s="75">
        <v>86581.6</v>
      </c>
      <c r="F13" s="75">
        <v>86581.6</v>
      </c>
      <c r="G13" s="75">
        <v>571348.52</v>
      </c>
    </row>
    <row r="14" spans="1:7" x14ac:dyDescent="0.25">
      <c r="A14" s="85" t="s">
        <v>309</v>
      </c>
      <c r="B14" s="161">
        <v>1199593.74</v>
      </c>
      <c r="C14" s="75">
        <v>0</v>
      </c>
      <c r="D14" s="161">
        <v>1199593.74</v>
      </c>
      <c r="E14" s="75">
        <v>891590.89</v>
      </c>
      <c r="F14" s="75">
        <v>891590.89</v>
      </c>
      <c r="G14" s="75">
        <v>308002.84999999998</v>
      </c>
    </row>
    <row r="15" spans="1:7" x14ac:dyDescent="0.25">
      <c r="A15" s="85" t="s">
        <v>310</v>
      </c>
      <c r="B15" s="161">
        <v>305000</v>
      </c>
      <c r="C15" s="75">
        <v>500000</v>
      </c>
      <c r="D15" s="161">
        <v>805000</v>
      </c>
      <c r="E15" s="75">
        <v>288856.84999999998</v>
      </c>
      <c r="F15" s="75">
        <v>288856.84999999998</v>
      </c>
      <c r="G15" s="75">
        <v>516143.15</v>
      </c>
    </row>
    <row r="16" spans="1:7" x14ac:dyDescent="0.25">
      <c r="A16" s="85" t="s">
        <v>311</v>
      </c>
      <c r="B16" s="161">
        <v>300000</v>
      </c>
      <c r="C16" s="75">
        <v>0</v>
      </c>
      <c r="D16" s="161">
        <v>300000</v>
      </c>
      <c r="E16" s="75">
        <v>0</v>
      </c>
      <c r="F16" s="75">
        <v>0</v>
      </c>
      <c r="G16" s="75">
        <v>300000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313</v>
      </c>
      <c r="B18" s="83">
        <f t="shared" ref="B18:G18" si="2">SUM(B19:B27)</f>
        <v>345850</v>
      </c>
      <c r="C18" s="83">
        <f t="shared" si="2"/>
        <v>15000</v>
      </c>
      <c r="D18" s="83">
        <f t="shared" si="2"/>
        <v>360850</v>
      </c>
      <c r="E18" s="83">
        <f t="shared" si="2"/>
        <v>117753.33</v>
      </c>
      <c r="F18" s="83">
        <f t="shared" si="2"/>
        <v>117753.33</v>
      </c>
      <c r="G18" s="83">
        <f t="shared" si="2"/>
        <v>243096.66999999998</v>
      </c>
    </row>
    <row r="19" spans="1:7" x14ac:dyDescent="0.25">
      <c r="A19" s="85" t="s">
        <v>314</v>
      </c>
      <c r="B19" s="161">
        <v>86000</v>
      </c>
      <c r="C19" s="75">
        <v>0</v>
      </c>
      <c r="D19" s="161">
        <v>86000</v>
      </c>
      <c r="E19" s="75">
        <v>42970.07</v>
      </c>
      <c r="F19" s="75">
        <v>42970.07</v>
      </c>
      <c r="G19" s="75">
        <v>43029.93</v>
      </c>
    </row>
    <row r="20" spans="1:7" x14ac:dyDescent="0.25">
      <c r="A20" s="85" t="s">
        <v>315</v>
      </c>
      <c r="B20" s="161">
        <v>21350</v>
      </c>
      <c r="C20" s="75">
        <v>10000</v>
      </c>
      <c r="D20" s="161">
        <v>31350</v>
      </c>
      <c r="E20" s="75">
        <v>13994.97</v>
      </c>
      <c r="F20" s="75">
        <v>13994.97</v>
      </c>
      <c r="G20" s="75">
        <v>17355.03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161">
        <v>27700</v>
      </c>
      <c r="C22" s="75">
        <v>0</v>
      </c>
      <c r="D22" s="161">
        <v>27700</v>
      </c>
      <c r="E22" s="75">
        <v>1621.51</v>
      </c>
      <c r="F22" s="75">
        <v>1621.51</v>
      </c>
      <c r="G22" s="75">
        <v>26078.49</v>
      </c>
    </row>
    <row r="23" spans="1:7" x14ac:dyDescent="0.25">
      <c r="A23" s="85" t="s">
        <v>318</v>
      </c>
      <c r="B23" s="161">
        <v>13300</v>
      </c>
      <c r="C23" s="75">
        <v>1000</v>
      </c>
      <c r="D23" s="161">
        <v>14300</v>
      </c>
      <c r="E23" s="75">
        <v>1339.78</v>
      </c>
      <c r="F23" s="75">
        <v>1339.78</v>
      </c>
      <c r="G23" s="75">
        <v>12960.22</v>
      </c>
    </row>
    <row r="24" spans="1:7" x14ac:dyDescent="0.25">
      <c r="A24" s="85" t="s">
        <v>319</v>
      </c>
      <c r="B24" s="161">
        <v>95000</v>
      </c>
      <c r="C24" s="75">
        <v>0</v>
      </c>
      <c r="D24" s="161">
        <v>95000</v>
      </c>
      <c r="E24" s="75">
        <v>54100</v>
      </c>
      <c r="F24" s="75">
        <v>54100</v>
      </c>
      <c r="G24" s="75">
        <v>40900</v>
      </c>
    </row>
    <row r="25" spans="1:7" x14ac:dyDescent="0.25">
      <c r="A25" s="85" t="s">
        <v>320</v>
      </c>
      <c r="B25" s="161">
        <v>77000</v>
      </c>
      <c r="C25" s="75">
        <v>0</v>
      </c>
      <c r="D25" s="161">
        <v>77000</v>
      </c>
      <c r="E25" s="75">
        <v>0</v>
      </c>
      <c r="F25" s="75">
        <v>0</v>
      </c>
      <c r="G25" s="75">
        <v>77000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161">
        <v>25500</v>
      </c>
      <c r="C27" s="75">
        <v>4000</v>
      </c>
      <c r="D27" s="161">
        <v>29500</v>
      </c>
      <c r="E27" s="75">
        <v>3727</v>
      </c>
      <c r="F27" s="75">
        <v>3727</v>
      </c>
      <c r="G27" s="75">
        <v>25773</v>
      </c>
    </row>
    <row r="28" spans="1:7" x14ac:dyDescent="0.25">
      <c r="A28" s="84" t="s">
        <v>323</v>
      </c>
      <c r="B28" s="83">
        <f t="shared" ref="B28:G28" si="3">SUM(B29:B37)</f>
        <v>2606766.02</v>
      </c>
      <c r="C28" s="83">
        <f t="shared" si="3"/>
        <v>124000</v>
      </c>
      <c r="D28" s="83">
        <f t="shared" si="3"/>
        <v>2730766.02</v>
      </c>
      <c r="E28" s="83">
        <f t="shared" si="3"/>
        <v>834760.54</v>
      </c>
      <c r="F28" s="83">
        <f t="shared" si="3"/>
        <v>834760.54</v>
      </c>
      <c r="G28" s="83">
        <f t="shared" si="3"/>
        <v>1896005.48</v>
      </c>
    </row>
    <row r="29" spans="1:7" x14ac:dyDescent="0.25">
      <c r="A29" s="85" t="s">
        <v>324</v>
      </c>
      <c r="B29" s="161">
        <v>67500</v>
      </c>
      <c r="C29" s="75">
        <v>31000</v>
      </c>
      <c r="D29" s="161">
        <v>98500</v>
      </c>
      <c r="E29" s="75">
        <v>31799.21</v>
      </c>
      <c r="F29" s="75">
        <v>31799.21</v>
      </c>
      <c r="G29" s="75">
        <v>66700.789999999994</v>
      </c>
    </row>
    <row r="30" spans="1:7" x14ac:dyDescent="0.25">
      <c r="A30" s="85" t="s">
        <v>325</v>
      </c>
      <c r="B30" s="161">
        <v>944400</v>
      </c>
      <c r="C30" s="75">
        <v>0</v>
      </c>
      <c r="D30" s="161">
        <v>944400</v>
      </c>
      <c r="E30" s="75">
        <v>378118.63</v>
      </c>
      <c r="F30" s="75">
        <v>378118.63</v>
      </c>
      <c r="G30" s="75">
        <v>566281.37</v>
      </c>
    </row>
    <row r="31" spans="1:7" x14ac:dyDescent="0.25">
      <c r="A31" s="85" t="s">
        <v>326</v>
      </c>
      <c r="B31" s="161">
        <v>930000</v>
      </c>
      <c r="C31" s="75">
        <v>0</v>
      </c>
      <c r="D31" s="161">
        <v>930000</v>
      </c>
      <c r="E31" s="75">
        <v>148819.85</v>
      </c>
      <c r="F31" s="75">
        <v>148819.85</v>
      </c>
      <c r="G31" s="75">
        <v>781180.15</v>
      </c>
    </row>
    <row r="32" spans="1:7" x14ac:dyDescent="0.25">
      <c r="A32" s="85" t="s">
        <v>327</v>
      </c>
      <c r="B32" s="161">
        <v>96000</v>
      </c>
      <c r="C32" s="75">
        <v>0</v>
      </c>
      <c r="D32" s="161">
        <v>96000</v>
      </c>
      <c r="E32" s="75">
        <v>43385.58</v>
      </c>
      <c r="F32" s="75">
        <v>43385.58</v>
      </c>
      <c r="G32" s="75">
        <v>52614.42</v>
      </c>
    </row>
    <row r="33" spans="1:7" ht="14.45" customHeight="1" x14ac:dyDescent="0.25">
      <c r="A33" s="85" t="s">
        <v>328</v>
      </c>
      <c r="B33" s="161">
        <v>201000</v>
      </c>
      <c r="C33" s="75">
        <v>0</v>
      </c>
      <c r="D33" s="161">
        <v>201000</v>
      </c>
      <c r="E33" s="75">
        <v>60680.92</v>
      </c>
      <c r="F33" s="75">
        <v>60680.92</v>
      </c>
      <c r="G33" s="75">
        <v>140319.07999999999</v>
      </c>
    </row>
    <row r="34" spans="1:7" ht="14.45" customHeight="1" x14ac:dyDescent="0.25">
      <c r="A34" s="85" t="s">
        <v>329</v>
      </c>
      <c r="B34" s="161">
        <v>75000</v>
      </c>
      <c r="C34" s="75">
        <v>0</v>
      </c>
      <c r="D34" s="161">
        <v>75000</v>
      </c>
      <c r="E34" s="75">
        <v>5748.73</v>
      </c>
      <c r="F34" s="75">
        <v>5748.73</v>
      </c>
      <c r="G34" s="75">
        <v>69251.27</v>
      </c>
    </row>
    <row r="35" spans="1:7" ht="14.45" customHeight="1" x14ac:dyDescent="0.25">
      <c r="A35" s="85" t="s">
        <v>330</v>
      </c>
      <c r="B35" s="161">
        <v>75000</v>
      </c>
      <c r="C35" s="75">
        <v>0</v>
      </c>
      <c r="D35" s="161">
        <v>75000</v>
      </c>
      <c r="E35" s="75">
        <v>144</v>
      </c>
      <c r="F35" s="75">
        <v>144</v>
      </c>
      <c r="G35" s="75">
        <v>74856</v>
      </c>
    </row>
    <row r="36" spans="1:7" ht="14.45" customHeight="1" x14ac:dyDescent="0.25">
      <c r="A36" s="85" t="s">
        <v>331</v>
      </c>
      <c r="B36" s="161">
        <v>70000</v>
      </c>
      <c r="C36" s="75">
        <v>25000</v>
      </c>
      <c r="D36" s="161">
        <v>95000</v>
      </c>
      <c r="E36" s="75">
        <v>57908.59</v>
      </c>
      <c r="F36" s="75">
        <v>57908.59</v>
      </c>
      <c r="G36" s="75">
        <v>37091.410000000003</v>
      </c>
    </row>
    <row r="37" spans="1:7" ht="14.45" customHeight="1" x14ac:dyDescent="0.25">
      <c r="A37" s="85" t="s">
        <v>332</v>
      </c>
      <c r="B37" s="161">
        <v>147866.01999999999</v>
      </c>
      <c r="C37" s="75">
        <v>68000</v>
      </c>
      <c r="D37" s="161">
        <v>215866.02</v>
      </c>
      <c r="E37" s="75">
        <v>108155.03</v>
      </c>
      <c r="F37" s="75">
        <v>108155.03</v>
      </c>
      <c r="G37" s="75">
        <v>107710.99</v>
      </c>
    </row>
    <row r="38" spans="1:7" x14ac:dyDescent="0.25">
      <c r="A38" s="84" t="s">
        <v>333</v>
      </c>
      <c r="B38" s="83">
        <f t="shared" ref="B38:G38" si="4">SUM(B39:B47)</f>
        <v>0</v>
      </c>
      <c r="C38" s="83">
        <f t="shared" si="4"/>
        <v>0</v>
      </c>
      <c r="D38" s="83">
        <f t="shared" si="4"/>
        <v>0</v>
      </c>
      <c r="E38" s="83">
        <f t="shared" si="4"/>
        <v>0</v>
      </c>
      <c r="F38" s="83">
        <f t="shared" si="4"/>
        <v>0</v>
      </c>
      <c r="G38" s="83">
        <f t="shared" si="4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5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5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123875</v>
      </c>
      <c r="C48" s="83">
        <f t="shared" si="6"/>
        <v>35000</v>
      </c>
      <c r="D48" s="83">
        <f t="shared" si="6"/>
        <v>158875</v>
      </c>
      <c r="E48" s="83">
        <f t="shared" si="6"/>
        <v>14669</v>
      </c>
      <c r="F48" s="83">
        <f t="shared" si="6"/>
        <v>14669</v>
      </c>
      <c r="G48" s="83">
        <f t="shared" si="6"/>
        <v>144206</v>
      </c>
    </row>
    <row r="49" spans="1:7" x14ac:dyDescent="0.25">
      <c r="A49" s="85" t="s">
        <v>344</v>
      </c>
      <c r="B49" s="161">
        <v>110000</v>
      </c>
      <c r="C49" s="75">
        <v>25000</v>
      </c>
      <c r="D49" s="161">
        <v>135000</v>
      </c>
      <c r="E49" s="75">
        <v>12670</v>
      </c>
      <c r="F49" s="75">
        <v>12670</v>
      </c>
      <c r="G49" s="75">
        <v>122330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161">
        <v>13875</v>
      </c>
      <c r="C54" s="75">
        <v>10000</v>
      </c>
      <c r="D54" s="161">
        <v>23875</v>
      </c>
      <c r="E54" s="75">
        <v>1999</v>
      </c>
      <c r="F54" s="75">
        <v>1999</v>
      </c>
      <c r="G54" s="75">
        <v>21876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25">
      <c r="A58" s="84" t="s">
        <v>353</v>
      </c>
      <c r="B58" s="83">
        <f t="shared" ref="B58:G58" si="7">SUM(B59:B61)</f>
        <v>0</v>
      </c>
      <c r="C58" s="83">
        <f t="shared" si="7"/>
        <v>7436120.71</v>
      </c>
      <c r="D58" s="83">
        <f t="shared" si="7"/>
        <v>7436120.71</v>
      </c>
      <c r="E58" s="83">
        <f t="shared" si="7"/>
        <v>1072981.0900000001</v>
      </c>
      <c r="F58" s="83">
        <f t="shared" si="7"/>
        <v>1072981.0900000001</v>
      </c>
      <c r="G58" s="83">
        <f t="shared" si="7"/>
        <v>6363139.6200000001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7436120.71</v>
      </c>
      <c r="D60" s="75">
        <v>7436120.71</v>
      </c>
      <c r="E60" s="75">
        <v>1072981.0900000001</v>
      </c>
      <c r="F60" s="75">
        <v>1072981.0900000001</v>
      </c>
      <c r="G60" s="75">
        <v>6363139.6200000001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f t="shared" ref="B62:G62" si="8">SUM(B63:B67,B69:B70)</f>
        <v>400000</v>
      </c>
      <c r="C62" s="83">
        <f t="shared" si="8"/>
        <v>0</v>
      </c>
      <c r="D62" s="83">
        <f t="shared" si="8"/>
        <v>400000</v>
      </c>
      <c r="E62" s="83">
        <f t="shared" si="8"/>
        <v>124500</v>
      </c>
      <c r="F62" s="83">
        <f t="shared" si="8"/>
        <v>124500</v>
      </c>
      <c r="G62" s="83">
        <f t="shared" si="8"/>
        <v>275500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25">
      <c r="A66" s="85" t="s">
        <v>361</v>
      </c>
      <c r="B66" s="161">
        <v>400000</v>
      </c>
      <c r="C66" s="75">
        <v>0</v>
      </c>
      <c r="D66" s="161">
        <v>400000</v>
      </c>
      <c r="E66" s="75">
        <v>124500</v>
      </c>
      <c r="F66" s="75">
        <v>124500</v>
      </c>
      <c r="G66" s="75">
        <v>275500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9"/>
        <v>0</v>
      </c>
    </row>
    <row r="71" spans="1:7" x14ac:dyDescent="0.25">
      <c r="A71" s="84" t="s">
        <v>366</v>
      </c>
      <c r="B71" s="83">
        <f t="shared" ref="B71:G71" si="10">SUM(B72:B74)</f>
        <v>0</v>
      </c>
      <c r="C71" s="83">
        <f t="shared" si="10"/>
        <v>0</v>
      </c>
      <c r="D71" s="83">
        <f t="shared" si="10"/>
        <v>0</v>
      </c>
      <c r="E71" s="83">
        <f t="shared" si="10"/>
        <v>0</v>
      </c>
      <c r="F71" s="83">
        <f t="shared" si="10"/>
        <v>0</v>
      </c>
      <c r="G71" s="83">
        <f t="shared" si="10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1"/>
        <v>0</v>
      </c>
    </row>
    <row r="75" spans="1:7" x14ac:dyDescent="0.25">
      <c r="A75" s="84" t="s">
        <v>370</v>
      </c>
      <c r="B75" s="83">
        <f t="shared" ref="B75:G75" si="12">SUM(B76:B82)</f>
        <v>8694120.7100000009</v>
      </c>
      <c r="C75" s="83">
        <f t="shared" si="12"/>
        <v>15405879.289999999</v>
      </c>
      <c r="D75" s="83">
        <f t="shared" si="12"/>
        <v>24100000</v>
      </c>
      <c r="E75" s="83">
        <f t="shared" si="12"/>
        <v>23833328.960000001</v>
      </c>
      <c r="F75" s="83">
        <f t="shared" si="12"/>
        <v>23833328.960000001</v>
      </c>
      <c r="G75" s="83">
        <f t="shared" si="12"/>
        <v>266671.03999999998</v>
      </c>
    </row>
    <row r="76" spans="1:7" x14ac:dyDescent="0.25">
      <c r="A76" s="85" t="s">
        <v>371</v>
      </c>
      <c r="B76" s="161">
        <v>6794120.71</v>
      </c>
      <c r="C76" s="75">
        <v>15405879.289999999</v>
      </c>
      <c r="D76" s="161">
        <v>22200000</v>
      </c>
      <c r="E76" s="75">
        <v>22200000</v>
      </c>
      <c r="F76" s="75">
        <v>22200000</v>
      </c>
      <c r="G76" s="75">
        <v>0</v>
      </c>
    </row>
    <row r="77" spans="1:7" x14ac:dyDescent="0.25">
      <c r="A77" s="85" t="s">
        <v>372</v>
      </c>
      <c r="B77" s="161">
        <v>1900000</v>
      </c>
      <c r="C77" s="75">
        <v>0</v>
      </c>
      <c r="D77" s="161">
        <v>1900000</v>
      </c>
      <c r="E77" s="75">
        <v>1633328.96</v>
      </c>
      <c r="F77" s="75">
        <v>1633328.96</v>
      </c>
      <c r="G77" s="75">
        <v>266671.03999999998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ref="G78:G82" si="13">D78-E78</f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4">SUM(B85,B93,B103,B113,B123,B133,B137,B146,B150)</f>
        <v>0</v>
      </c>
      <c r="C84" s="83">
        <f t="shared" si="14"/>
        <v>0</v>
      </c>
      <c r="D84" s="83">
        <f t="shared" si="14"/>
        <v>0</v>
      </c>
      <c r="E84" s="83">
        <f t="shared" si="14"/>
        <v>0</v>
      </c>
      <c r="F84" s="83">
        <f t="shared" si="14"/>
        <v>0</v>
      </c>
      <c r="G84" s="83">
        <f t="shared" si="14"/>
        <v>0</v>
      </c>
    </row>
    <row r="85" spans="1:7" x14ac:dyDescent="0.25">
      <c r="A85" s="84" t="s">
        <v>305</v>
      </c>
      <c r="B85" s="83">
        <f t="shared" ref="B85:G85" si="15">SUM(B86:B92)</f>
        <v>0</v>
      </c>
      <c r="C85" s="83">
        <f t="shared" si="15"/>
        <v>0</v>
      </c>
      <c r="D85" s="83">
        <f t="shared" si="15"/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6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6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6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6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6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6"/>
        <v>0</v>
      </c>
    </row>
    <row r="93" spans="1:7" x14ac:dyDescent="0.25">
      <c r="A93" s="84" t="s">
        <v>313</v>
      </c>
      <c r="B93" s="83">
        <f t="shared" ref="B93:G93" si="17">SUM(B94:B102)</f>
        <v>0</v>
      </c>
      <c r="C93" s="83">
        <f t="shared" si="17"/>
        <v>0</v>
      </c>
      <c r="D93" s="83">
        <f t="shared" si="17"/>
        <v>0</v>
      </c>
      <c r="E93" s="83">
        <f t="shared" si="17"/>
        <v>0</v>
      </c>
      <c r="F93" s="83">
        <f t="shared" si="17"/>
        <v>0</v>
      </c>
      <c r="G93" s="83">
        <f t="shared" si="17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8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8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8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8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8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8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8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8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9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9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9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9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</row>
    <row r="113" spans="1:7" x14ac:dyDescent="0.25">
      <c r="A113" s="84" t="s">
        <v>333</v>
      </c>
      <c r="B113" s="83">
        <f t="shared" ref="B113:G113" si="20">SUM(B114:B122)</f>
        <v>0</v>
      </c>
      <c r="C113" s="83">
        <f t="shared" si="20"/>
        <v>0</v>
      </c>
      <c r="D113" s="83">
        <f t="shared" si="20"/>
        <v>0</v>
      </c>
      <c r="E113" s="83">
        <f t="shared" si="20"/>
        <v>0</v>
      </c>
      <c r="F113" s="83">
        <f t="shared" si="20"/>
        <v>0</v>
      </c>
      <c r="G113" s="83">
        <f t="shared" si="20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1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1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1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1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1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1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1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1"/>
        <v>0</v>
      </c>
    </row>
    <row r="123" spans="1:7" x14ac:dyDescent="0.25">
      <c r="A123" s="84" t="s">
        <v>343</v>
      </c>
      <c r="B123" s="83">
        <f t="shared" ref="B123:G123" si="22">SUM(B124:B132)</f>
        <v>0</v>
      </c>
      <c r="C123" s="83">
        <f t="shared" si="22"/>
        <v>0</v>
      </c>
      <c r="D123" s="83">
        <f t="shared" si="22"/>
        <v>0</v>
      </c>
      <c r="E123" s="83">
        <f t="shared" si="22"/>
        <v>0</v>
      </c>
      <c r="F123" s="83">
        <f t="shared" si="22"/>
        <v>0</v>
      </c>
      <c r="G123" s="83">
        <f t="shared" si="22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3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3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3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3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3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3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3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3"/>
        <v>0</v>
      </c>
    </row>
    <row r="133" spans="1:7" x14ac:dyDescent="0.25">
      <c r="A133" s="84" t="s">
        <v>353</v>
      </c>
      <c r="B133" s="83">
        <f t="shared" ref="B133:G133" si="24">SUM(B134:B136)</f>
        <v>0</v>
      </c>
      <c r="C133" s="83">
        <f t="shared" si="24"/>
        <v>0</v>
      </c>
      <c r="D133" s="83">
        <f t="shared" si="24"/>
        <v>0</v>
      </c>
      <c r="E133" s="83">
        <f t="shared" si="24"/>
        <v>0</v>
      </c>
      <c r="F133" s="83">
        <f t="shared" si="24"/>
        <v>0</v>
      </c>
      <c r="G133" s="83">
        <f t="shared" si="24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5"/>
        <v>0</v>
      </c>
    </row>
    <row r="137" spans="1:7" x14ac:dyDescent="0.25">
      <c r="A137" s="84" t="s">
        <v>357</v>
      </c>
      <c r="B137" s="83">
        <f t="shared" ref="B137:G137" si="26">SUM(B138:B142,B144:B145)</f>
        <v>0</v>
      </c>
      <c r="C137" s="83">
        <f t="shared" si="26"/>
        <v>0</v>
      </c>
      <c r="D137" s="83">
        <f t="shared" si="26"/>
        <v>0</v>
      </c>
      <c r="E137" s="83">
        <f t="shared" si="26"/>
        <v>0</v>
      </c>
      <c r="F137" s="83">
        <f t="shared" si="26"/>
        <v>0</v>
      </c>
      <c r="G137" s="83">
        <f t="shared" si="2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7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7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7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7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7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7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7"/>
        <v>0</v>
      </c>
    </row>
    <row r="146" spans="1:7" x14ac:dyDescent="0.25">
      <c r="A146" s="84" t="s">
        <v>366</v>
      </c>
      <c r="B146" s="83">
        <f t="shared" ref="B146:G146" si="28">SUM(B147:B149)</f>
        <v>0</v>
      </c>
      <c r="C146" s="83">
        <f t="shared" si="28"/>
        <v>0</v>
      </c>
      <c r="D146" s="83">
        <f t="shared" si="28"/>
        <v>0</v>
      </c>
      <c r="E146" s="83">
        <f t="shared" si="28"/>
        <v>0</v>
      </c>
      <c r="F146" s="83">
        <f t="shared" si="28"/>
        <v>0</v>
      </c>
      <c r="G146" s="83">
        <f t="shared" si="28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9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9"/>
        <v>0</v>
      </c>
    </row>
    <row r="150" spans="1:7" x14ac:dyDescent="0.25">
      <c r="A150" s="84" t="s">
        <v>370</v>
      </c>
      <c r="B150" s="83">
        <f t="shared" ref="B150:G150" si="30">SUM(B151:B157)</f>
        <v>0</v>
      </c>
      <c r="C150" s="83">
        <f t="shared" si="30"/>
        <v>0</v>
      </c>
      <c r="D150" s="83">
        <f t="shared" si="30"/>
        <v>0</v>
      </c>
      <c r="E150" s="83">
        <f t="shared" si="30"/>
        <v>0</v>
      </c>
      <c r="F150" s="83">
        <f t="shared" si="30"/>
        <v>0</v>
      </c>
      <c r="G150" s="83">
        <f t="shared" si="30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1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1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1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1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1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2">B9+B84</f>
        <v>19937000</v>
      </c>
      <c r="C159" s="90">
        <f t="shared" si="32"/>
        <v>23516000</v>
      </c>
      <c r="D159" s="90">
        <f t="shared" si="32"/>
        <v>43453000</v>
      </c>
      <c r="E159" s="90">
        <f t="shared" si="32"/>
        <v>30857790.539999999</v>
      </c>
      <c r="F159" s="90">
        <f t="shared" si="32"/>
        <v>30857790.539999999</v>
      </c>
      <c r="G159" s="90">
        <f t="shared" si="32"/>
        <v>12595209.459999999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7 B38:F38 B48:F48 B58:F58 B63:C65 B62:F62 B71:F75 B94:F159 B93:C93 E93:F93 B67:C70 B78:F92 E63:G65 E67:G70" unlockedFormula="1"/>
    <ignoredError sqref="G18 G28 G38 G48 G58 G62 G71:G75 G78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8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8" t="s">
        <v>380</v>
      </c>
      <c r="B1" s="179"/>
      <c r="C1" s="179"/>
      <c r="D1" s="179"/>
      <c r="E1" s="179"/>
      <c r="F1" s="179"/>
      <c r="G1" s="180"/>
    </row>
    <row r="2" spans="1:7" ht="15" customHeight="1" x14ac:dyDescent="0.25">
      <c r="A2" s="110" t="str">
        <f>'Formato 1'!A2</f>
        <v>INSTITUTO MUNICIPAL DE VIVIENDA DE IRAPUATO,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3" t="s">
        <v>4</v>
      </c>
      <c r="B7" s="175" t="s">
        <v>298</v>
      </c>
      <c r="C7" s="175"/>
      <c r="D7" s="175"/>
      <c r="E7" s="175"/>
      <c r="F7" s="175"/>
      <c r="G7" s="177" t="s">
        <v>299</v>
      </c>
    </row>
    <row r="8" spans="1:7" ht="30" x14ac:dyDescent="0.25">
      <c r="A8" s="174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6"/>
    </row>
    <row r="9" spans="1:7" ht="15.75" customHeight="1" x14ac:dyDescent="0.25">
      <c r="A9" s="26" t="s">
        <v>382</v>
      </c>
      <c r="B9" s="30">
        <f>SUM(B10:B17)</f>
        <v>19937000</v>
      </c>
      <c r="C9" s="30">
        <f t="shared" ref="C9:G9" si="0">SUM(C10:C17)</f>
        <v>23516000</v>
      </c>
      <c r="D9" s="30">
        <f t="shared" si="0"/>
        <v>43453000</v>
      </c>
      <c r="E9" s="30">
        <f t="shared" si="0"/>
        <v>30857790.539999999</v>
      </c>
      <c r="F9" s="30">
        <f t="shared" si="0"/>
        <v>30857790.539999999</v>
      </c>
      <c r="G9" s="30">
        <f t="shared" si="0"/>
        <v>12595209.460000001</v>
      </c>
    </row>
    <row r="10" spans="1:7" x14ac:dyDescent="0.25">
      <c r="A10" s="63" t="s">
        <v>601</v>
      </c>
      <c r="B10" s="162">
        <v>19937000</v>
      </c>
      <c r="C10" s="75">
        <v>23516000</v>
      </c>
      <c r="D10" s="163">
        <v>43453000</v>
      </c>
      <c r="E10" s="75">
        <v>30857790.539999999</v>
      </c>
      <c r="F10" s="75">
        <v>30857790.539999999</v>
      </c>
      <c r="G10" s="163">
        <v>12595209.460000001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19937000</v>
      </c>
      <c r="C29" s="4">
        <f t="shared" ref="C29:G29" si="2">SUM(C19,C9)</f>
        <v>23516000</v>
      </c>
      <c r="D29" s="4">
        <f t="shared" si="2"/>
        <v>43453000</v>
      </c>
      <c r="E29" s="4">
        <f t="shared" si="2"/>
        <v>30857790.539999999</v>
      </c>
      <c r="F29" s="4">
        <f t="shared" si="2"/>
        <v>30857790.539999999</v>
      </c>
      <c r="G29" s="4">
        <f t="shared" si="2"/>
        <v>12595209.460000001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7" zoomScale="75" zoomScaleNormal="75" workbookViewId="0">
      <selection activeCell="G21" sqref="G2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4" t="s">
        <v>392</v>
      </c>
      <c r="B1" s="185"/>
      <c r="C1" s="185"/>
      <c r="D1" s="185"/>
      <c r="E1" s="185"/>
      <c r="F1" s="185"/>
      <c r="G1" s="185"/>
    </row>
    <row r="2" spans="1:7" x14ac:dyDescent="0.25">
      <c r="A2" s="110" t="str">
        <f>'Formato 1'!A2</f>
        <v>INSTITUTO MUNICIPAL DE VIVIENDA DE IRAPUATO,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3" t="s">
        <v>4</v>
      </c>
      <c r="B7" s="181" t="s">
        <v>298</v>
      </c>
      <c r="C7" s="182"/>
      <c r="D7" s="182"/>
      <c r="E7" s="182"/>
      <c r="F7" s="183"/>
      <c r="G7" s="177" t="s">
        <v>395</v>
      </c>
    </row>
    <row r="8" spans="1:7" ht="30" x14ac:dyDescent="0.25">
      <c r="A8" s="174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6"/>
    </row>
    <row r="9" spans="1:7" ht="16.5" customHeight="1" x14ac:dyDescent="0.25">
      <c r="A9" s="26" t="s">
        <v>397</v>
      </c>
      <c r="B9" s="30">
        <f>SUM(B10,B19,B27,B37)</f>
        <v>19937000</v>
      </c>
      <c r="C9" s="30">
        <f t="shared" ref="C9:G9" si="0">SUM(C10,C19,C27,C37)</f>
        <v>23516000</v>
      </c>
      <c r="D9" s="30">
        <f t="shared" si="0"/>
        <v>43453000</v>
      </c>
      <c r="E9" s="30">
        <f t="shared" si="0"/>
        <v>30857790.539999999</v>
      </c>
      <c r="F9" s="30">
        <f t="shared" si="0"/>
        <v>30857790.539999999</v>
      </c>
      <c r="G9" s="30">
        <f t="shared" si="0"/>
        <v>12595209.460000001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19937000</v>
      </c>
      <c r="C19" s="47">
        <f t="shared" ref="C19:G19" si="2">SUM(C20:C26)</f>
        <v>23516000</v>
      </c>
      <c r="D19" s="47">
        <f t="shared" si="2"/>
        <v>43453000</v>
      </c>
      <c r="E19" s="47">
        <f t="shared" si="2"/>
        <v>30857790.539999999</v>
      </c>
      <c r="F19" s="47">
        <f t="shared" si="2"/>
        <v>30857790.539999999</v>
      </c>
      <c r="G19" s="47">
        <f t="shared" si="2"/>
        <v>12595209.460000001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64">
        <v>19937000</v>
      </c>
      <c r="C21" s="47">
        <v>23516000</v>
      </c>
      <c r="D21" s="164">
        <v>43453000</v>
      </c>
      <c r="E21" s="47">
        <v>30857790.539999999</v>
      </c>
      <c r="F21" s="167">
        <v>30857790.539999999</v>
      </c>
      <c r="G21" s="168">
        <v>12595209.460000001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19937000</v>
      </c>
      <c r="C77" s="4">
        <f t="shared" ref="C77:G77" si="10">C43+C9</f>
        <v>23516000</v>
      </c>
      <c r="D77" s="4">
        <f t="shared" si="10"/>
        <v>43453000</v>
      </c>
      <c r="E77" s="4">
        <f t="shared" si="10"/>
        <v>30857790.539999999</v>
      </c>
      <c r="F77" s="4">
        <f t="shared" si="10"/>
        <v>30857790.539999999</v>
      </c>
      <c r="G77" s="4">
        <f t="shared" si="10"/>
        <v>12595209.460000001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8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8" t="s">
        <v>431</v>
      </c>
      <c r="B1" s="170"/>
      <c r="C1" s="170"/>
      <c r="D1" s="170"/>
      <c r="E1" s="170"/>
      <c r="F1" s="170"/>
      <c r="G1" s="171"/>
    </row>
    <row r="2" spans="1:7" x14ac:dyDescent="0.25">
      <c r="A2" s="110" t="str">
        <f>'Formato 1'!A2</f>
        <v>INSTITUTO MUNICIPAL DE VIVIENDA DE IRAPUATO,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3" t="s">
        <v>433</v>
      </c>
      <c r="B7" s="176" t="s">
        <v>298</v>
      </c>
      <c r="C7" s="176"/>
      <c r="D7" s="176"/>
      <c r="E7" s="176"/>
      <c r="F7" s="176"/>
      <c r="G7" s="176" t="s">
        <v>299</v>
      </c>
    </row>
    <row r="8" spans="1:7" ht="30" x14ac:dyDescent="0.25">
      <c r="A8" s="174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6"/>
    </row>
    <row r="9" spans="1:7" ht="15.75" customHeight="1" x14ac:dyDescent="0.25">
      <c r="A9" s="26" t="s">
        <v>434</v>
      </c>
      <c r="B9" s="119">
        <f>SUM(B10,B11,B12,B15,B16,B19)</f>
        <v>7766388.2699999996</v>
      </c>
      <c r="C9" s="119">
        <f t="shared" ref="C9:G9" si="0">SUM(C10,C11,C12,C15,C16,C19)</f>
        <v>500000</v>
      </c>
      <c r="D9" s="119">
        <f t="shared" si="0"/>
        <v>8266388.2699999996</v>
      </c>
      <c r="E9" s="119">
        <f t="shared" si="0"/>
        <v>4859797.62</v>
      </c>
      <c r="F9" s="119">
        <f t="shared" si="0"/>
        <v>4859797.62</v>
      </c>
      <c r="G9" s="119">
        <f t="shared" si="0"/>
        <v>3406590.65</v>
      </c>
    </row>
    <row r="10" spans="1:7" x14ac:dyDescent="0.25">
      <c r="A10" s="58" t="s">
        <v>435</v>
      </c>
      <c r="B10" s="165">
        <v>7766388.2699999996</v>
      </c>
      <c r="C10" s="75">
        <v>500000</v>
      </c>
      <c r="D10" s="166">
        <v>8266388.2699999996</v>
      </c>
      <c r="E10" s="165">
        <v>4859797.62</v>
      </c>
      <c r="F10" s="165">
        <v>4859797.62</v>
      </c>
      <c r="G10" s="76">
        <v>3406590.65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7766388.2699999996</v>
      </c>
      <c r="C33" s="119">
        <f t="shared" ref="C33:G33" si="8">C21+C9</f>
        <v>500000</v>
      </c>
      <c r="D33" s="119">
        <f t="shared" si="8"/>
        <v>8266388.2699999996</v>
      </c>
      <c r="E33" s="119">
        <f t="shared" si="8"/>
        <v>4859797.62</v>
      </c>
      <c r="F33" s="119">
        <f t="shared" si="8"/>
        <v>4859797.62</v>
      </c>
      <c r="G33" s="119">
        <f t="shared" si="8"/>
        <v>3406590.65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7" zoomScale="75" zoomScaleNormal="75" workbookViewId="0">
      <selection activeCell="D15" sqref="D1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447</v>
      </c>
      <c r="B1" s="170"/>
      <c r="C1" s="170"/>
      <c r="D1" s="170"/>
      <c r="E1" s="170"/>
      <c r="F1" s="170"/>
      <c r="G1" s="171"/>
    </row>
    <row r="2" spans="1:7" x14ac:dyDescent="0.25">
      <c r="A2" s="190" t="str">
        <f>'Formato 1'!A2</f>
        <v>INSTITUTO MUNICIPAL DE VIVIENDA DE IRAPUATO, GUANAJUATO</v>
      </c>
      <c r="B2" s="191"/>
      <c r="C2" s="191"/>
      <c r="D2" s="191"/>
      <c r="E2" s="191"/>
      <c r="F2" s="191"/>
      <c r="G2" s="192"/>
    </row>
    <row r="3" spans="1:7" x14ac:dyDescent="0.25">
      <c r="A3" s="187" t="s">
        <v>448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x14ac:dyDescent="0.25">
      <c r="A5" s="181" t="s">
        <v>449</v>
      </c>
      <c r="B5" s="182"/>
      <c r="C5" s="182"/>
      <c r="D5" s="182"/>
      <c r="E5" s="182"/>
      <c r="F5" s="182"/>
      <c r="G5" s="183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19937000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50000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19887000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19937000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6:G31 C12:G1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8" sqref="B8:B1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466</v>
      </c>
      <c r="B1" s="170"/>
      <c r="C1" s="170"/>
      <c r="D1" s="170"/>
      <c r="E1" s="170"/>
      <c r="F1" s="170"/>
      <c r="G1" s="171"/>
    </row>
    <row r="2" spans="1:7" x14ac:dyDescent="0.25">
      <c r="A2" s="190" t="str">
        <f>'Formato 1'!A2</f>
        <v>INSTITUTO MUNICIPAL DE VIVIENDA DE IRAPUATO, GUANAJUATO</v>
      </c>
      <c r="B2" s="191"/>
      <c r="C2" s="191"/>
      <c r="D2" s="191"/>
      <c r="E2" s="191"/>
      <c r="F2" s="191"/>
      <c r="G2" s="192"/>
    </row>
    <row r="3" spans="1:7" x14ac:dyDescent="0.25">
      <c r="A3" s="187" t="s">
        <v>467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x14ac:dyDescent="0.25">
      <c r="A5" s="181" t="s">
        <v>449</v>
      </c>
      <c r="B5" s="182"/>
      <c r="C5" s="182"/>
      <c r="D5" s="182"/>
      <c r="E5" s="182"/>
      <c r="F5" s="182"/>
      <c r="G5" s="183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19937000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7766388.2699999996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345850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2606766.02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123875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400000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8694120.7100000009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19937000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C8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6" sqref="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482</v>
      </c>
      <c r="B1" s="170"/>
      <c r="C1" s="170"/>
      <c r="D1" s="170"/>
      <c r="E1" s="170"/>
      <c r="F1" s="170"/>
      <c r="G1" s="171"/>
    </row>
    <row r="2" spans="1:7" x14ac:dyDescent="0.25">
      <c r="A2" s="190" t="str">
        <f>'Formato 1'!A2</f>
        <v>INSTITUTO MUNICIPAL DE VIVIENDA DE IRAPUATO, GUANAJUATO</v>
      </c>
      <c r="B2" s="191"/>
      <c r="C2" s="191"/>
      <c r="D2" s="191"/>
      <c r="E2" s="191"/>
      <c r="F2" s="191"/>
      <c r="G2" s="192"/>
    </row>
    <row r="3" spans="1:7" x14ac:dyDescent="0.25">
      <c r="A3" s="187" t="s">
        <v>483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6605437.8799999999</v>
      </c>
      <c r="G6" s="119">
        <f t="shared" si="0"/>
        <v>46147987.170000002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52997.45</v>
      </c>
      <c r="G11" s="75">
        <v>266628.63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5052440.43</v>
      </c>
      <c r="G13" s="75">
        <v>23021358.539999999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1500000</v>
      </c>
      <c r="G16" s="75">
        <v>22860000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14200000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14200000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20805437.879999999</v>
      </c>
      <c r="G30" s="119">
        <f t="shared" si="3"/>
        <v>46147987.170000002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9:G27 B11:E18 B29:G30 B28:E28 G2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sqref="A1:XFD10485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8" t="s">
        <v>507</v>
      </c>
      <c r="B1" s="170"/>
      <c r="C1" s="170"/>
      <c r="D1" s="170"/>
      <c r="E1" s="170"/>
      <c r="F1" s="170"/>
      <c r="G1" s="171"/>
    </row>
    <row r="2" spans="1:7" x14ac:dyDescent="0.25">
      <c r="A2" s="190" t="str">
        <f>'Formato 1'!A2</f>
        <v>INSTITUTO MUNICIPAL DE VIVIENDA DE IRAPUATO, GUANAJUATO</v>
      </c>
      <c r="B2" s="191"/>
      <c r="C2" s="191"/>
      <c r="D2" s="191"/>
      <c r="E2" s="191"/>
      <c r="F2" s="191"/>
      <c r="G2" s="192"/>
    </row>
    <row r="3" spans="1:7" x14ac:dyDescent="0.25">
      <c r="A3" s="187" t="s">
        <v>508</v>
      </c>
      <c r="B3" s="188"/>
      <c r="C3" s="188"/>
      <c r="D3" s="188"/>
      <c r="E3" s="188"/>
      <c r="F3" s="188"/>
      <c r="G3" s="189"/>
    </row>
    <row r="4" spans="1:7" x14ac:dyDescent="0.25">
      <c r="A4" s="187" t="s">
        <v>2</v>
      </c>
      <c r="B4" s="188"/>
      <c r="C4" s="188"/>
      <c r="D4" s="188"/>
      <c r="E4" s="188"/>
      <c r="F4" s="188"/>
      <c r="G4" s="189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22497280.129999999</v>
      </c>
      <c r="G6" s="119">
        <f t="shared" si="0"/>
        <v>30857790.539999999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6478047.4299999997</v>
      </c>
      <c r="G7" s="75">
        <v>4859797.62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136933.64000000001</v>
      </c>
      <c r="G8" s="75">
        <v>117753.33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942698.28</v>
      </c>
      <c r="G9" s="75">
        <v>834760.54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12824056.130000001</v>
      </c>
      <c r="G11" s="75">
        <v>14669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375336.15</v>
      </c>
      <c r="G12" s="75">
        <v>1072981.0900000001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399500</v>
      </c>
      <c r="G13" s="75">
        <v>124500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1340708.5</v>
      </c>
      <c r="G15" s="75">
        <v>23833328.960000001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22497280.129999999</v>
      </c>
      <c r="G28" s="119">
        <f t="shared" si="2"/>
        <v>30857790.539999999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E7 B8:E8 B9:E9 B14:G14 B11:E11 B12:E12 B13:E13 B16:G28 B15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8" t="s">
        <v>511</v>
      </c>
      <c r="B1" s="170"/>
      <c r="C1" s="170"/>
      <c r="D1" s="170"/>
      <c r="E1" s="170"/>
      <c r="F1" s="170"/>
    </row>
    <row r="2" spans="1:6" x14ac:dyDescent="0.25">
      <c r="A2" s="190" t="str">
        <f>'Formato 1'!A2</f>
        <v>INSTITUTO MUNICIPAL DE VIVIENDA DE IRAPUATO, GUANAJUATO</v>
      </c>
      <c r="B2" s="191"/>
      <c r="C2" s="191"/>
      <c r="D2" s="191"/>
      <c r="E2" s="191"/>
      <c r="F2" s="192"/>
    </row>
    <row r="3" spans="1:6" x14ac:dyDescent="0.25">
      <c r="A3" s="187" t="s">
        <v>512</v>
      </c>
      <c r="B3" s="188"/>
      <c r="C3" s="188"/>
      <c r="D3" s="188"/>
      <c r="E3" s="188"/>
      <c r="F3" s="189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5" t="s">
        <v>447</v>
      </c>
      <c r="B1" s="195"/>
      <c r="C1" s="195"/>
      <c r="D1" s="195"/>
      <c r="E1" s="195"/>
      <c r="F1" s="195"/>
      <c r="G1" s="195"/>
    </row>
    <row r="2" spans="1:7" x14ac:dyDescent="0.25">
      <c r="A2" s="128" t="str">
        <f>'Formato 1'!A2</f>
        <v>INSTITUTO MUNICIPAL DE VIVIENDA DE IRAPUATO,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93" t="s">
        <v>450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25">
      <c r="A7" s="194"/>
      <c r="B7" s="70" t="s">
        <v>451</v>
      </c>
      <c r="C7" s="194"/>
      <c r="D7" s="194"/>
      <c r="E7" s="194"/>
      <c r="F7" s="194"/>
      <c r="G7" s="194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6" t="s">
        <v>466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INSTITUTO MUNICIPAL DE VIVIENDA DE IRAPUATO,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7" t="s">
        <v>468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25">
      <c r="A7" s="198"/>
      <c r="B7" s="37" t="s">
        <v>451</v>
      </c>
      <c r="C7" s="194"/>
      <c r="D7" s="194"/>
      <c r="E7" s="194"/>
      <c r="F7" s="194"/>
      <c r="G7" s="194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6" t="s">
        <v>482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INSTITUTO MUNICIPAL DE VIVIENDA DE IRAPUATO,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0" t="s">
        <v>450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2.25" x14ac:dyDescent="0.25">
      <c r="A6" s="177"/>
      <c r="B6" s="202"/>
      <c r="C6" s="202"/>
      <c r="D6" s="202"/>
      <c r="E6" s="202"/>
      <c r="F6" s="202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9" t="s">
        <v>505</v>
      </c>
      <c r="B39" s="199"/>
      <c r="C39" s="199"/>
      <c r="D39" s="199"/>
      <c r="E39" s="199"/>
      <c r="F39" s="199"/>
      <c r="G39" s="199"/>
    </row>
    <row r="40" spans="1:7" x14ac:dyDescent="0.25">
      <c r="A40" s="199" t="s">
        <v>506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6" t="s">
        <v>507</v>
      </c>
      <c r="B1" s="196"/>
      <c r="C1" s="196"/>
      <c r="D1" s="196"/>
      <c r="E1" s="196"/>
      <c r="F1" s="196"/>
      <c r="G1" s="196"/>
    </row>
    <row r="2" spans="1:7" x14ac:dyDescent="0.25">
      <c r="A2" s="128" t="str">
        <f>'Formato 1'!A2</f>
        <v>INSTITUTO MUNICIPAL DE VIVIENDA DE IRAPUATO,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3" t="s">
        <v>468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25">
      <c r="A6" s="204"/>
      <c r="B6" s="202"/>
      <c r="C6" s="202"/>
      <c r="D6" s="202"/>
      <c r="E6" s="202"/>
      <c r="F6" s="202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9" t="s">
        <v>505</v>
      </c>
      <c r="B32" s="199"/>
      <c r="C32" s="199"/>
      <c r="D32" s="199"/>
      <c r="E32" s="199"/>
      <c r="F32" s="199"/>
      <c r="G32" s="199"/>
    </row>
    <row r="33" spans="1:7" x14ac:dyDescent="0.25">
      <c r="A33" s="199" t="s">
        <v>506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5" t="s">
        <v>511</v>
      </c>
      <c r="B1" s="205"/>
      <c r="C1" s="205"/>
      <c r="D1" s="205"/>
      <c r="E1" s="205"/>
      <c r="F1" s="205"/>
    </row>
    <row r="2" spans="1:6" ht="20.100000000000001" customHeight="1" x14ac:dyDescent="0.25">
      <c r="A2" s="110" t="str">
        <f>'Formato 1'!A2</f>
        <v>INSTITUTO MUNICIPAL DE VIVIENDA DE IRAPUATO,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Cyntia Berenice Rios Gutierrez</cp:lastModifiedBy>
  <cp:revision/>
  <cp:lastPrinted>2024-03-20T14:35:03Z</cp:lastPrinted>
  <dcterms:created xsi:type="dcterms:W3CDTF">2023-03-16T22:14:51Z</dcterms:created>
  <dcterms:modified xsi:type="dcterms:W3CDTF">2024-10-15T20:12:09Z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